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ON\Desktop\TRANSPARENCIA 1ER. TRIMESTRE 2025\"/>
    </mc:Choice>
  </mc:AlternateContent>
  <xr:revisionPtr revIDLastSave="0" documentId="8_{04F4B6B7-358F-423A-8288-8EC6443B630E}" xr6:coauthVersionLast="47" xr6:coauthVersionMax="47" xr10:uidLastSave="{00000000-0000-0000-0000-000000000000}"/>
  <bookViews>
    <workbookView xWindow="720" yWindow="3510" windowWidth="28080" windowHeight="8310" xr2:uid="{11EC9FDB-B835-4135-884D-2CF18ED48B4C}"/>
  </bookViews>
  <sheets>
    <sheet name="PROY PART CAL CONSOLIDADO" sheetId="1" r:id="rId1"/>
  </sheets>
  <externalReferences>
    <externalReference r:id="rId2"/>
  </externalReferences>
  <definedNames>
    <definedName name="_xlnm.Print_Area" localSheetId="0">'PROY PART CAL CONSOLIDADO'!$A$1:$Q$98</definedName>
    <definedName name="_xlnm.Print_Titles" localSheetId="0">'PROY PART CAL CONSOLIDADO'!$1:$11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4" i="1" l="1"/>
  <c r="P84" i="1"/>
  <c r="O84" i="1"/>
  <c r="N84" i="1"/>
  <c r="M84" i="1"/>
  <c r="L84" i="1"/>
  <c r="K84" i="1"/>
  <c r="J84" i="1"/>
  <c r="I84" i="1"/>
  <c r="H84" i="1"/>
  <c r="G84" i="1"/>
  <c r="F84" i="1"/>
  <c r="E83" i="1"/>
  <c r="E82" i="1"/>
  <c r="E84" i="1" s="1"/>
  <c r="Q79" i="1"/>
  <c r="P79" i="1"/>
  <c r="O79" i="1"/>
  <c r="N79" i="1"/>
  <c r="M79" i="1"/>
  <c r="L79" i="1"/>
  <c r="K79" i="1"/>
  <c r="J79" i="1"/>
  <c r="I79" i="1"/>
  <c r="H79" i="1"/>
  <c r="G79" i="1"/>
  <c r="F79" i="1"/>
  <c r="E78" i="1"/>
  <c r="E79" i="1" s="1"/>
  <c r="E74" i="1"/>
  <c r="L73" i="1"/>
  <c r="G73" i="1"/>
  <c r="E73" i="1" s="1"/>
  <c r="P72" i="1"/>
  <c r="O72" i="1"/>
  <c r="N72" i="1"/>
  <c r="M72" i="1"/>
  <c r="L72" i="1"/>
  <c r="K72" i="1"/>
  <c r="J72" i="1"/>
  <c r="I72" i="1"/>
  <c r="H72" i="1"/>
  <c r="G72" i="1"/>
  <c r="F72" i="1"/>
  <c r="E72" i="1" s="1"/>
  <c r="E71" i="1"/>
  <c r="E70" i="1"/>
  <c r="E69" i="1"/>
  <c r="E68" i="1"/>
  <c r="E67" i="1"/>
  <c r="E66" i="1"/>
  <c r="E65" i="1"/>
  <c r="E64" i="1"/>
  <c r="E63" i="1"/>
  <c r="E62" i="1"/>
  <c r="Q61" i="1"/>
  <c r="P61" i="1"/>
  <c r="O61" i="1"/>
  <c r="N61" i="1"/>
  <c r="M61" i="1"/>
  <c r="L61" i="1"/>
  <c r="K61" i="1"/>
  <c r="J61" i="1"/>
  <c r="I61" i="1"/>
  <c r="H61" i="1"/>
  <c r="G61" i="1"/>
  <c r="E61" i="1" s="1"/>
  <c r="F61" i="1"/>
  <c r="E60" i="1"/>
  <c r="E59" i="1"/>
  <c r="E58" i="1"/>
  <c r="Q57" i="1"/>
  <c r="Q75" i="1" s="1"/>
  <c r="P57" i="1"/>
  <c r="P75" i="1" s="1"/>
  <c r="O57" i="1"/>
  <c r="O75" i="1" s="1"/>
  <c r="N57" i="1"/>
  <c r="N75" i="1" s="1"/>
  <c r="M57" i="1"/>
  <c r="M75" i="1" s="1"/>
  <c r="L57" i="1"/>
  <c r="L75" i="1" s="1"/>
  <c r="K57" i="1"/>
  <c r="K75" i="1" s="1"/>
  <c r="J57" i="1"/>
  <c r="J75" i="1" s="1"/>
  <c r="I57" i="1"/>
  <c r="I75" i="1" s="1"/>
  <c r="H57" i="1"/>
  <c r="H75" i="1" s="1"/>
  <c r="G57" i="1"/>
  <c r="G75" i="1" s="1"/>
  <c r="F57" i="1"/>
  <c r="E57" i="1" s="1"/>
  <c r="E56" i="1"/>
  <c r="E55" i="1"/>
  <c r="E54" i="1"/>
  <c r="E53" i="1"/>
  <c r="E75" i="1" s="1"/>
  <c r="Q50" i="1"/>
  <c r="P50" i="1"/>
  <c r="O50" i="1"/>
  <c r="M50" i="1"/>
  <c r="J50" i="1"/>
  <c r="G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N34" i="1"/>
  <c r="E34" i="1" s="1"/>
  <c r="M34" i="1"/>
  <c r="L34" i="1"/>
  <c r="K34" i="1"/>
  <c r="J34" i="1"/>
  <c r="I34" i="1"/>
  <c r="H34" i="1"/>
  <c r="G34" i="1"/>
  <c r="F34" i="1"/>
  <c r="E33" i="1"/>
  <c r="E32" i="1"/>
  <c r="N31" i="1"/>
  <c r="E31" i="1" s="1"/>
  <c r="M31" i="1"/>
  <c r="L31" i="1"/>
  <c r="L50" i="1" s="1"/>
  <c r="K31" i="1"/>
  <c r="K50" i="1" s="1"/>
  <c r="J31" i="1"/>
  <c r="I31" i="1"/>
  <c r="I50" i="1" s="1"/>
  <c r="H31" i="1"/>
  <c r="H50" i="1" s="1"/>
  <c r="G31" i="1"/>
  <c r="F31" i="1"/>
  <c r="F50" i="1" s="1"/>
  <c r="E30" i="1"/>
  <c r="E29" i="1"/>
  <c r="E28" i="1"/>
  <c r="O25" i="1"/>
  <c r="L25" i="1"/>
  <c r="I25" i="1"/>
  <c r="G25" i="1"/>
  <c r="G86" i="1" s="1"/>
  <c r="F25" i="1"/>
  <c r="E24" i="1"/>
  <c r="E23" i="1"/>
  <c r="E22" i="1"/>
  <c r="E21" i="1"/>
  <c r="E20" i="1"/>
  <c r="E19" i="1"/>
  <c r="Q18" i="1"/>
  <c r="Q25" i="1" s="1"/>
  <c r="P18" i="1"/>
  <c r="P25" i="1" s="1"/>
  <c r="O18" i="1"/>
  <c r="N18" i="1"/>
  <c r="N25" i="1" s="1"/>
  <c r="M18" i="1"/>
  <c r="M25" i="1" s="1"/>
  <c r="L18" i="1"/>
  <c r="K18" i="1"/>
  <c r="K25" i="1" s="1"/>
  <c r="K86" i="1" s="1"/>
  <c r="J18" i="1"/>
  <c r="J25" i="1" s="1"/>
  <c r="J86" i="1" s="1"/>
  <c r="I18" i="1"/>
  <c r="H18" i="1"/>
  <c r="H25" i="1" s="1"/>
  <c r="H86" i="1" s="1"/>
  <c r="G18" i="1"/>
  <c r="F18" i="1"/>
  <c r="E17" i="1"/>
  <c r="E16" i="1"/>
  <c r="E15" i="1"/>
  <c r="E14" i="1"/>
  <c r="E13" i="1"/>
  <c r="L86" i="1" l="1"/>
  <c r="Q86" i="1"/>
  <c r="M86" i="1"/>
  <c r="O86" i="1"/>
  <c r="P86" i="1"/>
  <c r="F86" i="1"/>
  <c r="I86" i="1"/>
  <c r="E50" i="1"/>
  <c r="N50" i="1"/>
  <c r="N86" i="1" s="1"/>
  <c r="E18" i="1"/>
  <c r="E25" i="1" s="1"/>
  <c r="E86" i="1" s="1"/>
  <c r="F75" i="1"/>
</calcChain>
</file>

<file path=xl/sharedStrings.xml><?xml version="1.0" encoding="utf-8"?>
<sst xmlns="http://schemas.openxmlformats.org/spreadsheetml/2006/main" count="113" uniqueCount="107">
  <si>
    <t>DEPENDENCIA O ENTIDAD:</t>
  </si>
  <si>
    <t>56/1K INSTITUTO DE CAPACITACIÓN PARA EL TRABAJO DEL ESTADO DE TLAXCALA</t>
  </si>
  <si>
    <t>PROYECTO:</t>
  </si>
  <si>
    <t>209-5T, 41-15 Y 212-SW</t>
  </si>
  <si>
    <t>FTE.</t>
  </si>
  <si>
    <t>SUB-FUENTE</t>
  </si>
  <si>
    <t>PARTIDA</t>
  </si>
  <si>
    <t>DESCRIPCIÓN</t>
  </si>
  <si>
    <t>PROPUESTA 2025</t>
  </si>
  <si>
    <t>Calendario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</si>
  <si>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</si>
  <si>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</si>
  <si>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</si>
  <si>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</si>
  <si>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</si>
  <si>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</si>
  <si>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</si>
  <si>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</si>
  <si>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</si>
  <si>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</si>
  <si>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</si>
  <si>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</si>
  <si>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CAPÍTULO 1000</t>
  </si>
  <si>
    <t>1131</t>
  </si>
  <si>
    <t>SUELDOS A FUNCIONARIOS</t>
  </si>
  <si>
    <t>1132</t>
  </si>
  <si>
    <t>SUELDOS AL PERSONAL</t>
  </si>
  <si>
    <t>PRIMA QUINQUENAL POR AÑOS DE SERVICIO</t>
  </si>
  <si>
    <t>1321</t>
  </si>
  <si>
    <t>PRIMA VACACIONAL A FUNCIONARIOS</t>
  </si>
  <si>
    <t>1322</t>
  </si>
  <si>
    <t>PRIMA VACACIONAL AL PERSONAL</t>
  </si>
  <si>
    <t>1342</t>
  </si>
  <si>
    <t>COMPENSACIONES AL PERSONAL</t>
  </si>
  <si>
    <t>1349</t>
  </si>
  <si>
    <t>COMPLEMENTO AL PERSONAL DEL SECTOR EDUCATIVO</t>
  </si>
  <si>
    <t>1411</t>
  </si>
  <si>
    <t>APORTACIONES DE SEGURIDAD SOCIAL</t>
  </si>
  <si>
    <t>1421</t>
  </si>
  <si>
    <t>APORTACIONES A FONDOS DE VIVIENDA</t>
  </si>
  <si>
    <t>1431</t>
  </si>
  <si>
    <t>CUOTAS SEGURO DE RETIRO A FUNCIONARIOS</t>
  </si>
  <si>
    <t>1432</t>
  </si>
  <si>
    <t>CUOTAS SEGURO DE RETIRO AL PERSONAL</t>
  </si>
  <si>
    <t>1592</t>
  </si>
  <si>
    <t>CUOTAS DESPENSA AL PERSONAL</t>
  </si>
  <si>
    <t>TOTAL CAPÍTULO 1000</t>
  </si>
  <si>
    <t>CAPÍTULO 2000</t>
  </si>
  <si>
    <t>MATERIALES Y ÚTILES Y EQUIPOS MENORES DE OFICINA</t>
  </si>
  <si>
    <t>MATERIALES Y ÚTILES Y EQUIPOS MENORES DE TECNOLOGÍAS DE LA INFORMACIÓN</t>
  </si>
  <si>
    <t>MATERIAL IMPRESO E INFORMACIÓN DIGITAL</t>
  </si>
  <si>
    <t>15/14</t>
  </si>
  <si>
    <t>1/714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</si>
  <si>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</si>
  <si>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</si>
  <si>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</si>
  <si>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</si>
  <si>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</si>
  <si>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</si>
  <si>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</si>
  <si>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</si>
  <si>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MEDICINAS Y PRODUCTOS FARMACÉUTICOS</t>
  </si>
  <si>
    <t>MATERIALES, ACCESORIOS Y SUMINISTROS MÉDICOS</t>
  </si>
  <si>
    <t>VESTUARIO Y UNIFORMES</t>
  </si>
  <si>
    <t>PRENDAS DE SEGURIDAD Y PROTECCIÓN PERSONAL</t>
  </si>
  <si>
    <t>PRODUCTOS TEXTILES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</si>
  <si>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</si>
  <si>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</si>
  <si>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</si>
  <si>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TECNOLOGIAS DE LA INFORMACIÓN</t>
  </si>
  <si>
    <t>REFACCIONES Y ACCESORIOS MENORES DE EQUIPO DE TRANSPORTE</t>
  </si>
  <si>
    <t>REFACCIONES Y ACCESORIOS MENORES DE MAQUINARIA Y OTROS EQUIPOS</t>
  </si>
  <si>
    <t>TOTAL CAPÍTULO 2000</t>
  </si>
  <si>
    <t>CAPÍTULO 3000</t>
  </si>
  <si>
    <t xml:space="preserve">ENERGÍA ELÉCTRICA </t>
  </si>
  <si>
    <t>GAS</t>
  </si>
  <si>
    <t>AGUA</t>
  </si>
  <si>
    <t xml:space="preserve">TELEFONÍA TRADICIONAL </t>
  </si>
  <si>
    <t>SERVICIOS DE ACCESO DE INTERNET, REDES Y PROCESAMIENTO DE INFORMACIÓN</t>
  </si>
  <si>
    <t>SERVICIOS POSTALES Y TELEGRÁFICOS</t>
  </si>
  <si>
    <t>OTROS ARRENDAMIENTOS</t>
  </si>
  <si>
    <t xml:space="preserve">SERVICIOS LEGALES, DE CONTABILIDAD, AUDITORÍA Y RELACIONADOS </t>
  </si>
  <si>
    <t>SERVICIOS DE CAPACITACIÓN</t>
  </si>
  <si>
    <t>SERVICIOS PROFESIONALES, CIENTÍFICOS Y TÉCNICOS INTEGRALES</t>
  </si>
  <si>
    <t>SERVICIOS FINANCIEROS Y BANCARIOS</t>
  </si>
  <si>
    <t>SEGUROS DE BIENES PATRIMONIALES</t>
  </si>
  <si>
    <t>CONSERVACIÓN Y MANTENIMIENTO MENOR DE INMUEBLES</t>
  </si>
  <si>
    <t>INSTALACIÓN, REPARACIÓN Y MANTENIMIENTO DE MOBILIARIO Y EQUIPO DE ADMINISTRACIÓN, EDUCACIONAL Y RECREATIVO</t>
  </si>
  <si>
    <t>REPARACIÓN Y MANTENIMIENTO DE EQUIPO DE TRANSPORTE</t>
  </si>
  <si>
    <t>SERVICIO DE LIMPIEZA Y MANEJO DE DESECHOS</t>
  </si>
  <si>
    <t>SERVICIOS DE JARDINERÍA Y FUMIGACIÓN</t>
  </si>
  <si>
    <t>PASAJES AEREOS</t>
  </si>
  <si>
    <t xml:space="preserve">VIATICOS EN EL PAIS </t>
  </si>
  <si>
    <t>GASTOS DE ORDEN SOCIAL Y CULTURAL</t>
  </si>
  <si>
    <t xml:space="preserve">IMPUESTOS Y DERECHOS </t>
  </si>
  <si>
    <t>IMPUESTOS SOBRE NÓMINA Y OTROS QUE SE DERIVEN DE UNA RELACIÓN LABORAL</t>
  </si>
  <si>
    <t>TOTAL CAPÍTULO 3000</t>
  </si>
  <si>
    <t>CAPÍTULO 4000</t>
  </si>
  <si>
    <t xml:space="preserve">AYUDAS SOCIALES PARA PERSONAS </t>
  </si>
  <si>
    <t>TOTAL CAPÍTULO 4000</t>
  </si>
  <si>
    <t>CAPÍTULO 5000</t>
  </si>
  <si>
    <t>5111</t>
  </si>
  <si>
    <t>MUEBLES DE OFICINA Y ESTANTERÍA</t>
  </si>
  <si>
    <t>EQUIPO DE CÓMPUTO Y DE TECNOLOGÍAS DE LA INFORMACIÓN</t>
  </si>
  <si>
    <t>TOTAL CAPÍTULO 5000</t>
  </si>
  <si>
    <t>TOTAL PROYECTO</t>
  </si>
  <si>
    <t>Los titulares de las dependencias y entidades o instituciones que reciban recursos estatales parcial o totalmente, serán directamente responsables de la formulación de sus proyectos.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</si>
</sst>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name val="Arial"/>
      <family val="2"/>
    </font>
    <font>
      <sz val="7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2" borderId="1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4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2" fillId="2" borderId="5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4" fillId="2" borderId="9" xfId="1" applyFont="1" applyFill="1" applyBorder="1" applyAlignment="1">
      <alignment horizontal="left" vertical="center"/>
    </xf>
    <xf numFmtId="0" fontId="4" fillId="2" borderId="10" xfId="1" applyFont="1" applyFill="1" applyBorder="1" applyAlignment="1">
      <alignment horizontal="left" vertical="center"/>
    </xf>
    <xf numFmtId="0" fontId="4" fillId="2" borderId="11" xfId="1" applyFont="1" applyFill="1" applyBorder="1" applyAlignment="1">
      <alignment horizontal="left" vertical="center"/>
    </xf>
    <xf numFmtId="0" fontId="1" fillId="2" borderId="0" xfId="1" applyFill="1" applyAlignment="1">
      <alignment vertical="center"/>
    </xf>
    <xf numFmtId="0" fontId="4" fillId="3" borderId="12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/>
    </xf>
    <xf numFmtId="0" fontId="1" fillId="2" borderId="0" xfId="1" applyFill="1" applyAlignment="1">
      <alignment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4" fillId="2" borderId="10" xfId="1" applyFont="1" applyFill="1" applyBorder="1" applyAlignment="1">
      <alignment horizontal="left" vertical="center" wrapText="1"/>
    </xf>
    <xf numFmtId="0" fontId="4" fillId="2" borderId="11" xfId="1" applyFont="1" applyFill="1" applyBorder="1" applyAlignment="1">
      <alignment horizontal="left" vertical="center" wrapText="1"/>
    </xf>
    <xf numFmtId="0" fontId="1" fillId="2" borderId="13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1" fillId="0" borderId="13" xfId="1" applyBorder="1" applyAlignment="1">
      <alignment horizontal="justify" vertical="center"/>
    </xf>
    <xf numFmtId="164" fontId="1" fillId="2" borderId="13" xfId="1" applyNumberFormat="1" applyFill="1" applyBorder="1" applyAlignment="1">
      <alignment horizontal="right"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164" fontId="4" fillId="2" borderId="13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0" borderId="10" xfId="1" applyBorder="1" applyAlignment="1">
      <alignment horizontal="justify" vertical="center" wrapText="1"/>
    </xf>
    <xf numFmtId="164" fontId="1" fillId="2" borderId="10" xfId="1" applyNumberFormat="1" applyFill="1" applyBorder="1" applyAlignment="1">
      <alignment horizontal="right" vertical="center"/>
    </xf>
    <xf numFmtId="164" fontId="1" fillId="2" borderId="2" xfId="1" applyNumberFormat="1" applyFill="1" applyBorder="1" applyAlignment="1">
      <alignment horizontal="right" vertical="center"/>
    </xf>
    <xf numFmtId="164" fontId="1" fillId="2" borderId="6" xfId="1" applyNumberFormat="1" applyFill="1" applyBorder="1" applyAlignment="1">
      <alignment horizontal="right" vertical="center"/>
    </xf>
    <xf numFmtId="164" fontId="1" fillId="2" borderId="7" xfId="1" applyNumberFormat="1" applyFill="1" applyBorder="1" applyAlignment="1">
      <alignment horizontal="right" vertical="center"/>
    </xf>
    <xf numFmtId="164" fontId="4" fillId="2" borderId="13" xfId="1" applyNumberFormat="1" applyFont="1" applyFill="1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0" borderId="2" xfId="1" applyBorder="1" applyAlignment="1">
      <alignment horizontal="justify" vertical="center" wrapText="1"/>
    </xf>
    <xf numFmtId="0" fontId="1" fillId="2" borderId="13" xfId="1" applyFill="1" applyBorder="1" applyAlignment="1">
      <alignment horizontal="justify" vertical="center" wrapText="1"/>
    </xf>
    <xf numFmtId="0" fontId="1" fillId="2" borderId="13" xfId="1" applyFill="1" applyBorder="1" applyAlignment="1">
      <alignment horizontal="center" vertical="center"/>
    </xf>
    <xf numFmtId="0" fontId="1" fillId="2" borderId="13" xfId="1" applyFill="1" applyBorder="1" applyAlignment="1">
      <alignment vertical="center" wrapText="1"/>
    </xf>
    <xf numFmtId="0" fontId="4" fillId="2" borderId="0" xfId="1" applyFont="1" applyFill="1" applyAlignment="1">
      <alignment horizontal="center" vertical="center" wrapText="1"/>
    </xf>
    <xf numFmtId="164" fontId="1" fillId="2" borderId="0" xfId="1" applyNumberFormat="1" applyFill="1" applyAlignment="1">
      <alignment horizontal="right" vertical="center"/>
    </xf>
    <xf numFmtId="164" fontId="4" fillId="2" borderId="0" xfId="1" applyNumberFormat="1" applyFont="1" applyFill="1" applyAlignment="1">
      <alignment horizontal="right" vertical="center"/>
    </xf>
    <xf numFmtId="0" fontId="5" fillId="0" borderId="15" xfId="1" applyFont="1" applyBorder="1" applyAlignment="1">
      <alignment vertical="center"/>
    </xf>
    <xf numFmtId="0" fontId="1" fillId="2" borderId="0" xfId="1" applyFill="1" applyAlignment="1">
      <alignment horizontal="justify" vertical="center" wrapText="1"/>
    </xf>
    <xf numFmtId="0" fontId="2" fillId="2" borderId="0" xfId="1" applyFont="1" applyFill="1" applyAlignment="1">
      <alignment vertical="center" wrapText="1"/>
    </xf>
  </cellXfs>
  <cellStyles count="2">
    <cellStyle name="Normal" xfId="0" builtinId="0"/>
    <cellStyle name="Normal 2" xfId="1" xr:uid="{76438581-F3A0-437B-B97C-1AB870D7E4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5</xdr:col>
      <xdr:colOff>1219200</xdr:colOff>
      <xdr:row>0</xdr:row>
      <xdr:rowOff>0</xdr:rowOff>
    </xdr:to>
    <xdr:pic>
      <xdr:nvPicPr>
        <xdr:cNvPr id="2" name="Picture 1" descr="PlecaPresupyEgresos">
          <a:extLst>
            <a:ext uri="{FF2B5EF4-FFF2-40B4-BE49-F238E27FC236}">
              <a16:creationId xmlns:a16="http://schemas.microsoft.com/office/drawing/2014/main" id="{8488C040-3D86-4FC9-8DAB-EEE46E50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62289" b="5556"/>
        <a:stretch>
          <a:fillRect/>
        </a:stretch>
      </xdr:blipFill>
      <xdr:spPr bwMode="auto">
        <a:xfrm>
          <a:off x="76200" y="0"/>
          <a:ext cx="527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F370178-1624-4D37-BF58-CDDC95601B10}"/>
            </a:ext>
          </a:extLst>
        </xdr:cNvPr>
        <xdr:cNvSpPr txBox="1">
          <a:spLocks noChangeArrowheads="1"/>
        </xdr:cNvSpPr>
      </xdr:nvSpPr>
      <xdr:spPr bwMode="auto">
        <a:xfrm>
          <a:off x="5353050" y="0"/>
          <a:ext cx="100584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2009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PROYECTO</a:t>
          </a:r>
        </a:p>
      </xdr:txBody>
    </xdr:sp>
    <xdr:clientData/>
  </xdr:twoCellAnchor>
  <xdr:twoCellAnchor>
    <xdr:from>
      <xdr:col>0</xdr:col>
      <xdr:colOff>171450</xdr:colOff>
      <xdr:row>0</xdr:row>
      <xdr:rowOff>0</xdr:rowOff>
    </xdr:from>
    <xdr:to>
      <xdr:col>3</xdr:col>
      <xdr:colOff>1171575</xdr:colOff>
      <xdr:row>0</xdr:row>
      <xdr:rowOff>0</xdr:rowOff>
    </xdr:to>
    <xdr:pic>
      <xdr:nvPicPr>
        <xdr:cNvPr id="4" name="Picture 3" descr="PlecaPresupyEgresos">
          <a:extLst>
            <a:ext uri="{FF2B5EF4-FFF2-40B4-BE49-F238E27FC236}">
              <a16:creationId xmlns:a16="http://schemas.microsoft.com/office/drawing/2014/main" id="{89CC0460-1D8D-4AE7-BB01-B942A0FCE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62289" b="5556"/>
        <a:stretch>
          <a:fillRect/>
        </a:stretch>
      </xdr:blipFill>
      <xdr:spPr bwMode="auto">
        <a:xfrm>
          <a:off x="171450" y="0"/>
          <a:ext cx="2667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1466850</xdr:colOff>
      <xdr:row>0</xdr:row>
      <xdr:rowOff>0</xdr:rowOff>
    </xdr:from>
    <xdr:to>
      <xdr:col>10</xdr:col>
      <xdr:colOff>76200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F73C59DE-2B65-4D9A-B444-3E15C75B2F17}"/>
            </a:ext>
          </a:extLst>
        </xdr:cNvPr>
        <xdr:cNvSpPr txBox="1">
          <a:spLocks noChangeArrowheads="1"/>
        </xdr:cNvSpPr>
      </xdr:nvSpPr>
      <xdr:spPr bwMode="auto">
        <a:xfrm>
          <a:off x="3133725" y="0"/>
          <a:ext cx="5953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2008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ESTRUCTURA DE DEFINICIÓN DE LAS METAS DEL PROYECTO</a:t>
          </a:r>
        </a:p>
      </xdr:txBody>
    </xdr:sp>
    <xdr:clientData/>
  </xdr:twoCellAnchor>
  <xdr:twoCellAnchor>
    <xdr:from>
      <xdr:col>4</xdr:col>
      <xdr:colOff>416718</xdr:colOff>
      <xdr:row>0</xdr:row>
      <xdr:rowOff>119063</xdr:rowOff>
    </xdr:from>
    <xdr:to>
      <xdr:col>12</xdr:col>
      <xdr:colOff>71437</xdr:colOff>
      <xdr:row>3</xdr:row>
      <xdr:rowOff>150021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E3718419-706E-45E8-A1F4-19987BD293BE}"/>
            </a:ext>
          </a:extLst>
        </xdr:cNvPr>
        <xdr:cNvSpPr txBox="1">
          <a:spLocks noChangeArrowheads="1"/>
        </xdr:cNvSpPr>
      </xdr:nvSpPr>
      <xdr:spPr bwMode="auto">
        <a:xfrm>
          <a:off x="3712368" y="119063"/>
          <a:ext cx="7198519" cy="602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GOBIERNO DEL ESTADO DE TLAXCALA</a:t>
          </a:r>
        </a:p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ANTEPROYECTO DE PRESUPUESTO DE EGRESOS 2025</a:t>
          </a:r>
        </a:p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PROYECTO</a:t>
          </a:r>
          <a:r>
            <a:rPr lang="es-MX" sz="10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PARTIDA CALENDARIZADO</a:t>
          </a:r>
          <a:endParaRPr lang="es-MX" sz="10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1440652</xdr:colOff>
      <xdr:row>86</xdr:row>
      <xdr:rowOff>154781</xdr:rowOff>
    </xdr:from>
    <xdr:to>
      <xdr:col>7</xdr:col>
      <xdr:colOff>30952</xdr:colOff>
      <xdr:row>95</xdr:row>
      <xdr:rowOff>45242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CD99EB9-8BD7-486A-9B91-9672A1A9B67E}"/>
            </a:ext>
          </a:extLst>
        </xdr:cNvPr>
        <xdr:cNvSpPr txBox="1"/>
      </xdr:nvSpPr>
      <xdr:spPr>
        <a:xfrm>
          <a:off x="3107527" y="29758481"/>
          <a:ext cx="3190875" cy="13477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ELABORÓ</a:t>
          </a:r>
        </a:p>
        <a:p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LIC. MARÍA ELIZABETH</a:t>
          </a:r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 FLORES RAMOS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10</xdr:col>
      <xdr:colOff>490533</xdr:colOff>
      <xdr:row>86</xdr:row>
      <xdr:rowOff>154781</xdr:rowOff>
    </xdr:from>
    <xdr:to>
      <xdr:col>13</xdr:col>
      <xdr:colOff>521489</xdr:colOff>
      <xdr:row>95</xdr:row>
      <xdr:rowOff>26193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173475D3-AB10-41FF-A2D9-A9AB5BBF4A54}"/>
            </a:ext>
          </a:extLst>
        </xdr:cNvPr>
        <xdr:cNvSpPr txBox="1"/>
      </xdr:nvSpPr>
      <xdr:spPr>
        <a:xfrm>
          <a:off x="9501183" y="29758481"/>
          <a:ext cx="2774156" cy="13287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MTRO. JUAN JAVIER POTRERO TIZAMITL</a:t>
          </a:r>
        </a:p>
        <a:p>
          <a:pPr algn="ctr"/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DIRECTOR</a:t>
          </a:r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 GENERAL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104775</xdr:colOff>
      <xdr:row>0</xdr:row>
      <xdr:rowOff>95250</xdr:rowOff>
    </xdr:from>
    <xdr:to>
      <xdr:col>3</xdr:col>
      <xdr:colOff>34925</xdr:colOff>
      <xdr:row>3</xdr:row>
      <xdr:rowOff>79982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96B3FE2-59DC-48FC-87F6-D9307CA853A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1597025" cy="556232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161926</xdr:colOff>
      <xdr:row>0</xdr:row>
      <xdr:rowOff>19050</xdr:rowOff>
    </xdr:from>
    <xdr:to>
      <xdr:col>16</xdr:col>
      <xdr:colOff>542926</xdr:colOff>
      <xdr:row>3</xdr:row>
      <xdr:rowOff>147022</xdr:rowOff>
    </xdr:to>
    <xdr:pic>
      <xdr:nvPicPr>
        <xdr:cNvPr id="10" name="Imagen 9" descr="Header Finanzas">
          <a:extLst>
            <a:ext uri="{FF2B5EF4-FFF2-40B4-BE49-F238E27FC236}">
              <a16:creationId xmlns:a16="http://schemas.microsoft.com/office/drawing/2014/main" id="{0E65A0AD-0976-449D-8D8C-687348A349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670" t="238" r="275" b="-1671"/>
        <a:stretch/>
      </xdr:blipFill>
      <xdr:spPr bwMode="auto">
        <a:xfrm>
          <a:off x="13744576" y="19050"/>
          <a:ext cx="1295400" cy="699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ANTEPROYECTO%202025%20ICATLAX%20DEFINITIVO\PRESUPUESTALES_2025\FORMATOS%20PRESUPUESTALES%202025_ICATLAX%20(3%25)%20MODIFICADO.xlsx" TargetMode="External"/><Relationship Id="rId1" Type="http://schemas.openxmlformats.org/officeDocument/2006/relationships/externalLinkPath" Target="file:///G:\ANTEPROYECTO%202025%20ICATLAX%20DEFINITIVO\PRESUPUESTALES_2025\FORMATOS%20PRESUPUESTALES%202025_ICATLAX%20(3%25)%20MOD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CAPITULO"/>
      <sheetName val="RES-ECONO"/>
      <sheetName val="PROYECTO"/>
      <sheetName val="CONCEN-PROY"/>
      <sheetName val="PARTIDA"/>
      <sheetName val="PRESU PROY-PART 209-5T"/>
      <sheetName val="PRESU PROY-PART 41-15"/>
      <sheetName val="PRESU PROY-PART 212-SW"/>
      <sheetName val="RES PROY CAP"/>
      <sheetName val="ANALISIS PTTO"/>
      <sheetName val="PLANTILLA CENTRAL"/>
      <sheetName val="PLANTILLA OPDs"/>
      <sheetName val="ANALÍTICO DE PLAZAS OPDs"/>
      <sheetName val="PARTIDA 2111"/>
      <sheetName val="PARTIDA 2141"/>
      <sheetName val="PARTIDA 2151"/>
      <sheetName val="PARTIDA 2161"/>
      <sheetName val="PARTIDA 2171"/>
      <sheetName val="PARTIDA 2181"/>
      <sheetName val="PARTIDA 2211"/>
      <sheetName val="PARTIDA 2461"/>
      <sheetName val="PARTIDA 2471"/>
      <sheetName val="PARTIDA 2481"/>
      <sheetName val="PARTIDA 2491"/>
      <sheetName val="PARTIDA 2531"/>
      <sheetName val="PARTIDA 2541"/>
      <sheetName val="PARTIDA 2711"/>
      <sheetName val="PARTIDA 2721"/>
      <sheetName val="PARTIDA 2741"/>
      <sheetName val="PARTIDA 2911"/>
      <sheetName val="PARTIDA 2921"/>
      <sheetName val="PARTIDA 2931"/>
      <sheetName val="PARTIDA 2941"/>
      <sheetName val="PARTIDA 2961"/>
      <sheetName val="PARTIDA 2981"/>
      <sheetName val="PARTIDA 3111"/>
      <sheetName val="PARTIDA 3121"/>
      <sheetName val="PARTIDA 3131"/>
      <sheetName val="PARTIDA 3141"/>
      <sheetName val="PARTIDA 3171"/>
      <sheetName val="PARTIDA 3181"/>
      <sheetName val="PARTIDA 3291"/>
      <sheetName val="PARTIDA 3311"/>
      <sheetName val="PARTIDA 3341"/>
      <sheetName val="PARTIDA 3391"/>
      <sheetName val="PARTIDA 3411"/>
      <sheetName val="PARTIDA 3451"/>
      <sheetName val="PARTIDA 3511"/>
      <sheetName val="PARTIDA 3521"/>
      <sheetName val="PARTIDA 3551"/>
      <sheetName val="PARTIDA 3581"/>
      <sheetName val="PARTIDA 3591"/>
      <sheetName val="PARTIDA 3711"/>
      <sheetName val="PARTIDA 3751"/>
      <sheetName val="PARTIDA 3821"/>
      <sheetName val="PARTIDA 3921"/>
      <sheetName val="PARTIDA 3981"/>
      <sheetName val="PARTIDA 4411"/>
      <sheetName val="PARTIDA 5111"/>
      <sheetName val="PARTIDA 5151"/>
      <sheetName val="FUENTE DE FIN"/>
      <sheetName val="PROY PART CAL CONSOLIDADO"/>
      <sheetName val="PROY 209-5T PART CAL ESTATAL"/>
      <sheetName val="PROY 44-15 PART CAL PROPIOS"/>
      <sheetName val="PROY 212-SW PART CAL ESTATAL"/>
      <sheetName val="NNA"/>
      <sheetName val="POBREZ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8">
          <cell r="F18">
            <v>270099</v>
          </cell>
          <cell r="G18">
            <v>0</v>
          </cell>
          <cell r="H18">
            <v>270099</v>
          </cell>
          <cell r="I18">
            <v>0</v>
          </cell>
          <cell r="J18">
            <v>270099</v>
          </cell>
          <cell r="K18">
            <v>0</v>
          </cell>
          <cell r="L18">
            <v>270099</v>
          </cell>
          <cell r="M18">
            <v>0</v>
          </cell>
          <cell r="N18">
            <v>212338</v>
          </cell>
          <cell r="O18">
            <v>0</v>
          </cell>
          <cell r="P18">
            <v>0</v>
          </cell>
          <cell r="Q18">
            <v>0</v>
          </cell>
        </row>
        <row r="53">
          <cell r="F53">
            <v>244897</v>
          </cell>
          <cell r="G53">
            <v>182813</v>
          </cell>
          <cell r="H53">
            <v>163845</v>
          </cell>
          <cell r="I53">
            <v>163113</v>
          </cell>
          <cell r="J53">
            <v>166187</v>
          </cell>
          <cell r="K53">
            <v>907583</v>
          </cell>
          <cell r="L53">
            <v>923816</v>
          </cell>
          <cell r="M53">
            <v>906429</v>
          </cell>
          <cell r="N53">
            <v>948915</v>
          </cell>
          <cell r="O53">
            <v>879945</v>
          </cell>
          <cell r="P53">
            <v>814576</v>
          </cell>
          <cell r="Q53">
            <v>65000</v>
          </cell>
        </row>
      </sheetData>
      <sheetData sheetId="64">
        <row r="25">
          <cell r="F25">
            <v>31000</v>
          </cell>
          <cell r="G25">
            <v>31000</v>
          </cell>
          <cell r="H25">
            <v>31000</v>
          </cell>
          <cell r="I25">
            <v>31000</v>
          </cell>
          <cell r="J25">
            <v>31000</v>
          </cell>
          <cell r="K25">
            <v>31000</v>
          </cell>
          <cell r="L25">
            <v>31000</v>
          </cell>
          <cell r="M25">
            <v>31000</v>
          </cell>
          <cell r="N25">
            <v>31000</v>
          </cell>
          <cell r="O25">
            <v>31000</v>
          </cell>
          <cell r="P25">
            <v>31000</v>
          </cell>
          <cell r="Q25">
            <v>0</v>
          </cell>
        </row>
      </sheetData>
      <sheetData sheetId="65"/>
      <sheetData sheetId="66"/>
      <sheetData sheetId="6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F96EC-AE9F-477B-BBFE-C6E1D5F82983}">
  <sheetPr>
    <tabColor theme="6" tint="0.59999389629810485"/>
    <pageSetUpPr fitToPage="1"/>
  </sheetPr>
  <dimension ref="A1:Q109"/>
  <sheetViews>
    <sheetView tabSelected="1" zoomScale="115" zoomScaleNormal="115" zoomScaleSheetLayoutView="80" workbookViewId="0">
      <selection activeCell="E29" sqref="E29"/>
    </sheetView>
  </sheetViews>
  <sheetFormatPr baseColWidth="10" defaultColWidth="11.42578125" defaultRowHeight="13.5" x14ac:dyDescent="0.25"/>
  <cols>
    <col min="1" max="1" width="6.85546875" style="4" customWidth="1"/>
    <col min="2" max="2" width="8.140625" style="4" customWidth="1"/>
    <col min="3" max="3" width="10" style="4" customWidth="1"/>
    <col min="4" max="4" width="24.42578125" style="4" customWidth="1"/>
    <col min="5" max="5" width="17.140625" style="4" bestFit="1" customWidth="1"/>
    <col min="6" max="17" width="13.7109375" style="4" customWidth="1"/>
    <col min="18" max="16384" width="11.42578125" style="4"/>
  </cols>
  <sheetData>
    <row r="1" spans="1:17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15.75" customHeight="1" x14ac:dyDescent="0.25">
      <c r="A2" s="5"/>
      <c r="D2" s="6"/>
      <c r="E2" s="6"/>
      <c r="F2" s="6"/>
      <c r="Q2" s="7"/>
    </row>
    <row r="3" spans="1:17" ht="15.75" customHeight="1" x14ac:dyDescent="0.25">
      <c r="A3" s="5"/>
      <c r="E3" s="6"/>
      <c r="P3" s="8"/>
      <c r="Q3" s="9"/>
    </row>
    <row r="4" spans="1:17" x14ac:dyDescent="0.2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</row>
    <row r="5" spans="1:17" ht="6" customHeight="1" x14ac:dyDescent="0.25"/>
    <row r="6" spans="1:17" s="16" customFormat="1" ht="13.5" customHeight="1" x14ac:dyDescent="0.25">
      <c r="A6" s="13" t="s">
        <v>0</v>
      </c>
      <c r="B6" s="14"/>
      <c r="C6" s="14"/>
      <c r="D6" s="13" t="s">
        <v>1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</row>
    <row r="7" spans="1:17" s="16" customFormat="1" ht="13.5" customHeight="1" x14ac:dyDescent="0.25">
      <c r="A7" s="13" t="s">
        <v>2</v>
      </c>
      <c r="B7" s="14"/>
      <c r="C7" s="14"/>
      <c r="D7" s="13" t="s">
        <v>3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5"/>
    </row>
    <row r="8" spans="1:17" s="16" customFormat="1" ht="6" customHeight="1" x14ac:dyDescent="0.25"/>
    <row r="9" spans="1:17" s="16" customFormat="1" ht="12.75" customHeight="1" x14ac:dyDescent="0.25">
      <c r="A9" s="17" t="s">
        <v>4</v>
      </c>
      <c r="B9" s="18" t="s">
        <v>5</v>
      </c>
      <c r="C9" s="17" t="s">
        <v>6</v>
      </c>
      <c r="D9" s="17" t="s">
        <v>7</v>
      </c>
      <c r="E9" s="18" t="s">
        <v>8</v>
      </c>
      <c r="F9" s="19" t="s">
        <v>9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7" s="16" customFormat="1" ht="27.75" customHeight="1" x14ac:dyDescent="0.25">
      <c r="A10" s="21"/>
      <c r="B10" s="18"/>
      <c r="C10" s="21"/>
      <c r="D10" s="21"/>
      <c r="E10" s="18"/>
      <c r="F10" s="22" t="s">
        <v>10</v>
      </c>
      <c r="G10" s="22" t="s">
        <v>11</v>
      </c>
      <c r="H10" s="22" t="s">
        <v>12</v>
      </c>
      <c r="I10" s="22" t="s">
        <v>13</v>
      </c>
      <c r="J10" s="22" t="s">
        <v>14</v>
      </c>
      <c r="K10" s="22" t="s">
        <v>15</v>
      </c>
      <c r="L10" s="22" t="s">
        <v>16</v>
      </c>
      <c r="M10" s="22" t="s">
        <v>17</v>
      </c>
      <c r="N10" s="22" t="s">
        <v>18</v>
      </c>
      <c r="O10" s="22" t="s">
        <v>19</v>
      </c>
      <c r="P10" s="22" t="s">
        <v>20</v>
      </c>
      <c r="Q10" s="22" t="s">
        <v>21</v>
      </c>
    </row>
    <row r="11" spans="1:17" s="23" customFormat="1" ht="21" customHeight="1" x14ac:dyDescent="0.25"/>
    <row r="12" spans="1:17" s="23" customFormat="1" ht="23.25" customHeight="1" x14ac:dyDescent="0.25">
      <c r="A12" s="24" t="s">
        <v>22</v>
      </c>
      <c r="B12" s="25"/>
      <c r="C12" s="25"/>
      <c r="D12" s="25"/>
      <c r="E12" s="26"/>
    </row>
    <row r="13" spans="1:17" s="23" customFormat="1" ht="25.5" x14ac:dyDescent="0.25">
      <c r="A13" s="27">
        <v>15</v>
      </c>
      <c r="B13" s="28">
        <v>1</v>
      </c>
      <c r="C13" s="27" t="s">
        <v>23</v>
      </c>
      <c r="D13" s="29" t="s">
        <v>24</v>
      </c>
      <c r="E13" s="30">
        <f>SUM(F13:Q13)</f>
        <v>5975272</v>
      </c>
      <c r="F13" s="30">
        <v>1244624</v>
      </c>
      <c r="G13" s="30">
        <v>0</v>
      </c>
      <c r="H13" s="30">
        <v>1244624</v>
      </c>
      <c r="I13" s="30">
        <v>0</v>
      </c>
      <c r="J13" s="30">
        <v>1244624</v>
      </c>
      <c r="K13" s="30">
        <v>0</v>
      </c>
      <c r="L13" s="30">
        <v>1244624</v>
      </c>
      <c r="M13" s="30">
        <v>0</v>
      </c>
      <c r="N13" s="30">
        <v>996776</v>
      </c>
      <c r="O13" s="30">
        <v>0</v>
      </c>
      <c r="P13" s="30">
        <v>0</v>
      </c>
      <c r="Q13" s="30">
        <v>0</v>
      </c>
    </row>
    <row r="14" spans="1:17" s="23" customFormat="1" ht="12.75" x14ac:dyDescent="0.25">
      <c r="A14" s="27">
        <v>15</v>
      </c>
      <c r="B14" s="28">
        <v>1</v>
      </c>
      <c r="C14" s="27" t="s">
        <v>25</v>
      </c>
      <c r="D14" s="29" t="s">
        <v>26</v>
      </c>
      <c r="E14" s="30">
        <f t="shared" ref="E14:E74" si="0">SUM(F14:Q14)</f>
        <v>10682956</v>
      </c>
      <c r="F14" s="30">
        <v>2226554</v>
      </c>
      <c r="G14" s="30">
        <v>0</v>
      </c>
      <c r="H14" s="30">
        <v>2226554</v>
      </c>
      <c r="I14" s="30">
        <v>0</v>
      </c>
      <c r="J14" s="30">
        <v>2226554</v>
      </c>
      <c r="K14" s="30">
        <v>0</v>
      </c>
      <c r="L14" s="30">
        <v>2226554</v>
      </c>
      <c r="M14" s="30">
        <v>0</v>
      </c>
      <c r="N14" s="30">
        <v>1776740</v>
      </c>
      <c r="O14" s="30">
        <v>0</v>
      </c>
      <c r="P14" s="30">
        <v>0</v>
      </c>
      <c r="Q14" s="30">
        <v>0</v>
      </c>
    </row>
    <row r="15" spans="1:17" s="23" customFormat="1" ht="25.5" x14ac:dyDescent="0.25">
      <c r="A15" s="27">
        <v>15</v>
      </c>
      <c r="B15" s="28">
        <v>1</v>
      </c>
      <c r="C15" s="27">
        <v>1311</v>
      </c>
      <c r="D15" s="29" t="s">
        <v>27</v>
      </c>
      <c r="E15" s="30">
        <f t="shared" si="0"/>
        <v>202687</v>
      </c>
      <c r="F15" s="30">
        <v>42241</v>
      </c>
      <c r="G15" s="30">
        <v>0</v>
      </c>
      <c r="H15" s="30">
        <v>42241</v>
      </c>
      <c r="I15" s="30">
        <v>0</v>
      </c>
      <c r="J15" s="30">
        <v>42241</v>
      </c>
      <c r="K15" s="30">
        <v>0</v>
      </c>
      <c r="L15" s="30">
        <v>42241</v>
      </c>
      <c r="M15" s="30">
        <v>0</v>
      </c>
      <c r="N15" s="30">
        <v>33723</v>
      </c>
      <c r="O15" s="30">
        <v>0</v>
      </c>
      <c r="P15" s="30">
        <v>0</v>
      </c>
      <c r="Q15" s="30">
        <v>0</v>
      </c>
    </row>
    <row r="16" spans="1:17" s="23" customFormat="1" ht="25.5" x14ac:dyDescent="0.25">
      <c r="A16" s="27">
        <v>15</v>
      </c>
      <c r="B16" s="28">
        <v>1</v>
      </c>
      <c r="C16" s="27" t="s">
        <v>28</v>
      </c>
      <c r="D16" s="29" t="s">
        <v>29</v>
      </c>
      <c r="E16" s="30">
        <f t="shared" si="0"/>
        <v>207437</v>
      </c>
      <c r="F16" s="30">
        <v>0</v>
      </c>
      <c r="G16" s="30">
        <v>0</v>
      </c>
      <c r="H16" s="30">
        <v>0</v>
      </c>
      <c r="I16" s="30">
        <v>0</v>
      </c>
      <c r="J16" s="30">
        <v>207437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</row>
    <row r="17" spans="1:17" s="23" customFormat="1" ht="25.5" x14ac:dyDescent="0.25">
      <c r="A17" s="27">
        <v>15</v>
      </c>
      <c r="B17" s="28">
        <v>1</v>
      </c>
      <c r="C17" s="27" t="s">
        <v>30</v>
      </c>
      <c r="D17" s="29" t="s">
        <v>31</v>
      </c>
      <c r="E17" s="30">
        <f t="shared" si="0"/>
        <v>371092</v>
      </c>
      <c r="F17" s="30">
        <v>0</v>
      </c>
      <c r="G17" s="30">
        <v>0</v>
      </c>
      <c r="H17" s="30">
        <v>0</v>
      </c>
      <c r="I17" s="30">
        <v>0</v>
      </c>
      <c r="J17" s="30">
        <v>371092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</row>
    <row r="18" spans="1:17" s="23" customFormat="1" ht="25.5" x14ac:dyDescent="0.25">
      <c r="A18" s="27">
        <v>15</v>
      </c>
      <c r="B18" s="28">
        <v>1</v>
      </c>
      <c r="C18" s="27" t="s">
        <v>32</v>
      </c>
      <c r="D18" s="29" t="s">
        <v>33</v>
      </c>
      <c r="E18" s="30">
        <f>SUM(F18:Q18)</f>
        <v>1292734</v>
      </c>
      <c r="F18" s="30">
        <f>+'[1]PROY 209-5T PART CAL ESTATAL'!F18</f>
        <v>270099</v>
      </c>
      <c r="G18" s="30">
        <f>+'[1]PROY 209-5T PART CAL ESTATAL'!G18</f>
        <v>0</v>
      </c>
      <c r="H18" s="30">
        <f>+'[1]PROY 209-5T PART CAL ESTATAL'!H18</f>
        <v>270099</v>
      </c>
      <c r="I18" s="30">
        <f>+'[1]PROY 209-5T PART CAL ESTATAL'!I18</f>
        <v>0</v>
      </c>
      <c r="J18" s="30">
        <f>+'[1]PROY 209-5T PART CAL ESTATAL'!J18</f>
        <v>270099</v>
      </c>
      <c r="K18" s="30">
        <f>+'[1]PROY 209-5T PART CAL ESTATAL'!K18</f>
        <v>0</v>
      </c>
      <c r="L18" s="30">
        <f>+'[1]PROY 209-5T PART CAL ESTATAL'!L18</f>
        <v>270099</v>
      </c>
      <c r="M18" s="30">
        <f>+'[1]PROY 209-5T PART CAL ESTATAL'!M18</f>
        <v>0</v>
      </c>
      <c r="N18" s="30">
        <f>+'[1]PROY 209-5T PART CAL ESTATAL'!N18</f>
        <v>212338</v>
      </c>
      <c r="O18" s="30">
        <f>+'[1]PROY 209-5T PART CAL ESTATAL'!O18</f>
        <v>0</v>
      </c>
      <c r="P18" s="30">
        <f>+'[1]PROY 209-5T PART CAL ESTATAL'!P18</f>
        <v>0</v>
      </c>
      <c r="Q18" s="30">
        <f>+'[1]PROY 209-5T PART CAL ESTATAL'!Q18</f>
        <v>0</v>
      </c>
    </row>
    <row r="19" spans="1:17" s="23" customFormat="1" ht="38.25" x14ac:dyDescent="0.25">
      <c r="A19" s="27">
        <v>15</v>
      </c>
      <c r="B19" s="28">
        <v>1</v>
      </c>
      <c r="C19" s="27" t="s">
        <v>34</v>
      </c>
      <c r="D19" s="29" t="s">
        <v>35</v>
      </c>
      <c r="E19" s="30">
        <f t="shared" ref="E19:E24" si="1">SUM(F19:Q19)</f>
        <v>1628082</v>
      </c>
      <c r="F19" s="30">
        <v>341644</v>
      </c>
      <c r="G19" s="30">
        <v>0</v>
      </c>
      <c r="H19" s="30">
        <v>341644</v>
      </c>
      <c r="I19" s="30">
        <v>0</v>
      </c>
      <c r="J19" s="30">
        <v>341644</v>
      </c>
      <c r="K19" s="30">
        <v>0</v>
      </c>
      <c r="L19" s="30">
        <v>341644</v>
      </c>
      <c r="M19" s="30">
        <v>0</v>
      </c>
      <c r="N19" s="30">
        <v>261506</v>
      </c>
      <c r="O19" s="30">
        <v>0</v>
      </c>
      <c r="P19" s="30">
        <v>0</v>
      </c>
      <c r="Q19" s="30">
        <v>0</v>
      </c>
    </row>
    <row r="20" spans="1:17" s="23" customFormat="1" ht="25.5" x14ac:dyDescent="0.25">
      <c r="A20" s="27">
        <v>15</v>
      </c>
      <c r="B20" s="28">
        <v>1</v>
      </c>
      <c r="C20" s="27" t="s">
        <v>36</v>
      </c>
      <c r="D20" s="29" t="s">
        <v>37</v>
      </c>
      <c r="E20" s="30">
        <f t="shared" si="1"/>
        <v>2995553</v>
      </c>
      <c r="F20" s="30">
        <v>625973</v>
      </c>
      <c r="G20" s="30">
        <v>0</v>
      </c>
      <c r="H20" s="30">
        <v>625973</v>
      </c>
      <c r="I20" s="30">
        <v>0</v>
      </c>
      <c r="J20" s="30">
        <v>625973</v>
      </c>
      <c r="K20" s="30">
        <v>0</v>
      </c>
      <c r="L20" s="30">
        <v>625973</v>
      </c>
      <c r="M20" s="30">
        <v>0</v>
      </c>
      <c r="N20" s="30">
        <v>491661</v>
      </c>
      <c r="O20" s="30">
        <v>0</v>
      </c>
      <c r="P20" s="30">
        <v>0</v>
      </c>
      <c r="Q20" s="30">
        <v>0</v>
      </c>
    </row>
    <row r="21" spans="1:17" s="23" customFormat="1" ht="25.5" x14ac:dyDescent="0.25">
      <c r="A21" s="27">
        <v>15</v>
      </c>
      <c r="B21" s="28">
        <v>1</v>
      </c>
      <c r="C21" s="27" t="s">
        <v>38</v>
      </c>
      <c r="D21" s="29" t="s">
        <v>39</v>
      </c>
      <c r="E21" s="30">
        <f t="shared" si="1"/>
        <v>797039</v>
      </c>
      <c r="F21" s="30">
        <v>166084</v>
      </c>
      <c r="G21" s="30">
        <v>0</v>
      </c>
      <c r="H21" s="30">
        <v>166084</v>
      </c>
      <c r="I21" s="30">
        <v>0</v>
      </c>
      <c r="J21" s="30">
        <v>166084</v>
      </c>
      <c r="K21" s="30">
        <v>0</v>
      </c>
      <c r="L21" s="30">
        <v>166084</v>
      </c>
      <c r="M21" s="30">
        <v>0</v>
      </c>
      <c r="N21" s="30">
        <v>132703</v>
      </c>
      <c r="O21" s="30">
        <v>0</v>
      </c>
      <c r="P21" s="30">
        <v>0</v>
      </c>
      <c r="Q21" s="30">
        <v>0</v>
      </c>
    </row>
    <row r="22" spans="1:17" s="23" customFormat="1" ht="25.5" x14ac:dyDescent="0.25">
      <c r="A22" s="27">
        <v>15</v>
      </c>
      <c r="B22" s="28">
        <v>1</v>
      </c>
      <c r="C22" s="27" t="s">
        <v>40</v>
      </c>
      <c r="D22" s="29" t="s">
        <v>41</v>
      </c>
      <c r="E22" s="30">
        <f t="shared" si="1"/>
        <v>114357</v>
      </c>
      <c r="F22" s="30">
        <v>23820</v>
      </c>
      <c r="G22" s="30">
        <v>0</v>
      </c>
      <c r="H22" s="30">
        <v>23820</v>
      </c>
      <c r="I22" s="30">
        <v>0</v>
      </c>
      <c r="J22" s="30">
        <v>23820</v>
      </c>
      <c r="K22" s="30">
        <v>0</v>
      </c>
      <c r="L22" s="30">
        <v>23820</v>
      </c>
      <c r="M22" s="30">
        <v>0</v>
      </c>
      <c r="N22" s="30">
        <v>19077</v>
      </c>
      <c r="O22" s="30">
        <v>0</v>
      </c>
      <c r="P22" s="30">
        <v>0</v>
      </c>
      <c r="Q22" s="30">
        <v>0</v>
      </c>
    </row>
    <row r="23" spans="1:17" s="23" customFormat="1" ht="25.5" x14ac:dyDescent="0.25">
      <c r="A23" s="27">
        <v>15</v>
      </c>
      <c r="B23" s="28">
        <v>1</v>
      </c>
      <c r="C23" s="27" t="s">
        <v>42</v>
      </c>
      <c r="D23" s="29" t="s">
        <v>43</v>
      </c>
      <c r="E23" s="30">
        <f t="shared" si="1"/>
        <v>204456</v>
      </c>
      <c r="F23" s="30">
        <v>42613</v>
      </c>
      <c r="G23" s="30">
        <v>0</v>
      </c>
      <c r="H23" s="30">
        <v>42613</v>
      </c>
      <c r="I23" s="30">
        <v>0</v>
      </c>
      <c r="J23" s="30">
        <v>42613</v>
      </c>
      <c r="K23" s="30">
        <v>0</v>
      </c>
      <c r="L23" s="30">
        <v>42613</v>
      </c>
      <c r="M23" s="30">
        <v>0</v>
      </c>
      <c r="N23" s="30">
        <v>34004</v>
      </c>
      <c r="O23" s="30">
        <v>0</v>
      </c>
      <c r="P23" s="30">
        <v>0</v>
      </c>
      <c r="Q23" s="30">
        <v>0</v>
      </c>
    </row>
    <row r="24" spans="1:17" s="23" customFormat="1" ht="25.5" x14ac:dyDescent="0.25">
      <c r="A24" s="27">
        <v>15</v>
      </c>
      <c r="B24" s="28">
        <v>1</v>
      </c>
      <c r="C24" s="27" t="s">
        <v>44</v>
      </c>
      <c r="D24" s="29" t="s">
        <v>45</v>
      </c>
      <c r="E24" s="30">
        <f t="shared" si="1"/>
        <v>241960</v>
      </c>
      <c r="F24" s="30">
        <v>50774</v>
      </c>
      <c r="G24" s="30">
        <v>0</v>
      </c>
      <c r="H24" s="30">
        <v>50774</v>
      </c>
      <c r="I24" s="30">
        <v>0</v>
      </c>
      <c r="J24" s="30">
        <v>50774</v>
      </c>
      <c r="K24" s="30">
        <v>0</v>
      </c>
      <c r="L24" s="30">
        <v>50774</v>
      </c>
      <c r="M24" s="30">
        <v>0</v>
      </c>
      <c r="N24" s="30">
        <v>38864</v>
      </c>
      <c r="O24" s="30">
        <v>0</v>
      </c>
      <c r="P24" s="30">
        <v>0</v>
      </c>
      <c r="Q24" s="30">
        <v>0</v>
      </c>
    </row>
    <row r="25" spans="1:17" s="35" customFormat="1" ht="12.75" x14ac:dyDescent="0.25">
      <c r="A25" s="31" t="s">
        <v>46</v>
      </c>
      <c r="B25" s="32"/>
      <c r="C25" s="32"/>
      <c r="D25" s="33"/>
      <c r="E25" s="34">
        <f t="shared" ref="E25:Q25" si="2">SUM(E13:E24)</f>
        <v>24713625</v>
      </c>
      <c r="F25" s="34">
        <f t="shared" si="2"/>
        <v>5034426</v>
      </c>
      <c r="G25" s="34">
        <f t="shared" si="2"/>
        <v>0</v>
      </c>
      <c r="H25" s="34">
        <f t="shared" si="2"/>
        <v>5034426</v>
      </c>
      <c r="I25" s="34">
        <f t="shared" si="2"/>
        <v>0</v>
      </c>
      <c r="J25" s="34">
        <f t="shared" si="2"/>
        <v>5612955</v>
      </c>
      <c r="K25" s="34">
        <f t="shared" si="2"/>
        <v>0</v>
      </c>
      <c r="L25" s="34">
        <f t="shared" si="2"/>
        <v>5034426</v>
      </c>
      <c r="M25" s="34">
        <f t="shared" si="2"/>
        <v>0</v>
      </c>
      <c r="N25" s="34">
        <f t="shared" si="2"/>
        <v>3997392</v>
      </c>
      <c r="O25" s="34">
        <f t="shared" si="2"/>
        <v>0</v>
      </c>
      <c r="P25" s="34">
        <f t="shared" si="2"/>
        <v>0</v>
      </c>
      <c r="Q25" s="34">
        <f t="shared" si="2"/>
        <v>0</v>
      </c>
    </row>
    <row r="26" spans="1:17" s="23" customFormat="1" ht="12.75" x14ac:dyDescent="0.25">
      <c r="A26" s="36"/>
      <c r="B26" s="36"/>
      <c r="C26" s="36"/>
      <c r="D26" s="37"/>
      <c r="E26" s="38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</row>
    <row r="27" spans="1:17" s="23" customFormat="1" ht="17.25" customHeight="1" x14ac:dyDescent="0.25">
      <c r="A27" s="24" t="s">
        <v>47</v>
      </c>
      <c r="B27" s="25"/>
      <c r="C27" s="25"/>
      <c r="D27" s="25"/>
      <c r="E27" s="26"/>
      <c r="F27" s="40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</row>
    <row r="28" spans="1:17" s="23" customFormat="1" ht="38.25" x14ac:dyDescent="0.25">
      <c r="A28" s="27">
        <v>14</v>
      </c>
      <c r="B28" s="28">
        <v>714</v>
      </c>
      <c r="C28" s="27">
        <v>2111</v>
      </c>
      <c r="D28" s="29" t="s">
        <v>48</v>
      </c>
      <c r="E28" s="30">
        <f t="shared" si="0"/>
        <v>417527</v>
      </c>
      <c r="F28" s="30">
        <v>0</v>
      </c>
      <c r="G28" s="30">
        <v>35546</v>
      </c>
      <c r="H28" s="30">
        <v>48858</v>
      </c>
      <c r="I28" s="30">
        <v>36910</v>
      </c>
      <c r="J28" s="30">
        <v>36597</v>
      </c>
      <c r="K28" s="30">
        <v>40950</v>
      </c>
      <c r="L28" s="30">
        <v>31821</v>
      </c>
      <c r="M28" s="30">
        <v>27309</v>
      </c>
      <c r="N28" s="30">
        <v>73072</v>
      </c>
      <c r="O28" s="30">
        <v>86464</v>
      </c>
      <c r="P28" s="30">
        <v>0</v>
      </c>
      <c r="Q28" s="30">
        <v>0</v>
      </c>
    </row>
    <row r="29" spans="1:17" s="23" customFormat="1" ht="51" x14ac:dyDescent="0.25">
      <c r="A29" s="27">
        <v>14</v>
      </c>
      <c r="B29" s="28">
        <v>714</v>
      </c>
      <c r="C29" s="27">
        <v>2141</v>
      </c>
      <c r="D29" s="29" t="s">
        <v>49</v>
      </c>
      <c r="E29" s="30">
        <f>SUM(F29:Q29)</f>
        <v>279430</v>
      </c>
      <c r="F29" s="30">
        <v>0</v>
      </c>
      <c r="G29" s="30">
        <v>7916</v>
      </c>
      <c r="H29" s="30">
        <v>36580</v>
      </c>
      <c r="I29" s="30">
        <v>32057</v>
      </c>
      <c r="J29" s="30">
        <v>22927</v>
      </c>
      <c r="K29" s="30">
        <v>30956</v>
      </c>
      <c r="L29" s="30">
        <v>34904</v>
      </c>
      <c r="M29" s="30">
        <v>6630</v>
      </c>
      <c r="N29" s="30">
        <v>55019</v>
      </c>
      <c r="O29" s="30">
        <v>52441</v>
      </c>
      <c r="P29" s="30">
        <v>0</v>
      </c>
      <c r="Q29" s="30">
        <v>0</v>
      </c>
    </row>
    <row r="30" spans="1:17" s="23" customFormat="1" ht="25.5" x14ac:dyDescent="0.25">
      <c r="A30" s="27">
        <v>15</v>
      </c>
      <c r="B30" s="28">
        <v>1</v>
      </c>
      <c r="C30" s="27">
        <v>2151</v>
      </c>
      <c r="D30" s="29" t="s">
        <v>50</v>
      </c>
      <c r="E30" s="30">
        <f t="shared" si="0"/>
        <v>124000</v>
      </c>
      <c r="F30" s="30">
        <v>10000</v>
      </c>
      <c r="G30" s="30">
        <v>24000</v>
      </c>
      <c r="H30" s="30">
        <v>10000</v>
      </c>
      <c r="I30" s="30">
        <v>10000</v>
      </c>
      <c r="J30" s="30">
        <v>10000</v>
      </c>
      <c r="K30" s="30">
        <v>10000</v>
      </c>
      <c r="L30" s="30">
        <v>10000</v>
      </c>
      <c r="M30" s="30">
        <v>10000</v>
      </c>
      <c r="N30" s="30">
        <v>10000</v>
      </c>
      <c r="O30" s="30">
        <v>10000</v>
      </c>
      <c r="P30" s="30">
        <v>10000</v>
      </c>
      <c r="Q30" s="30">
        <v>0</v>
      </c>
    </row>
    <row r="31" spans="1:17" s="23" customFormat="1" ht="12.75" x14ac:dyDescent="0.25">
      <c r="A31" s="27" t="s">
        <v>51</v>
      </c>
      <c r="B31" s="28" t="s">
        <v>52</v>
      </c>
      <c r="C31" s="27">
        <v>2161</v>
      </c>
      <c r="D31" s="29" t="s">
        <v>53</v>
      </c>
      <c r="E31" s="30">
        <f t="shared" si="0"/>
        <v>689404</v>
      </c>
      <c r="F31" s="30">
        <f>53297-27683</f>
        <v>25614</v>
      </c>
      <c r="G31" s="30">
        <f>49651+17713</f>
        <v>67364</v>
      </c>
      <c r="H31" s="30">
        <f>49941+21015</f>
        <v>70956</v>
      </c>
      <c r="I31" s="30">
        <f>47826+17584</f>
        <v>65410</v>
      </c>
      <c r="J31" s="30">
        <f>50884+45554</f>
        <v>96438</v>
      </c>
      <c r="K31" s="30">
        <f>47822+18231</f>
        <v>66053</v>
      </c>
      <c r="L31" s="30">
        <f>52238+20857</f>
        <v>73095</v>
      </c>
      <c r="M31" s="30">
        <f>47730+18481</f>
        <v>66211</v>
      </c>
      <c r="N31" s="30">
        <f>52903+70594</f>
        <v>123497</v>
      </c>
      <c r="O31" s="30">
        <v>34766</v>
      </c>
      <c r="P31" s="30">
        <v>0</v>
      </c>
      <c r="Q31" s="30">
        <v>0</v>
      </c>
    </row>
    <row r="32" spans="1:17" s="23" customFormat="1" ht="25.5" x14ac:dyDescent="0.25">
      <c r="A32" s="27">
        <v>15</v>
      </c>
      <c r="B32" s="28">
        <v>1</v>
      </c>
      <c r="C32" s="27">
        <v>2171</v>
      </c>
      <c r="D32" s="29" t="s">
        <v>54</v>
      </c>
      <c r="E32" s="30">
        <f t="shared" si="0"/>
        <v>60000</v>
      </c>
      <c r="F32" s="30">
        <v>0</v>
      </c>
      <c r="G32" s="30">
        <v>0</v>
      </c>
      <c r="H32" s="30">
        <v>20000</v>
      </c>
      <c r="I32" s="30">
        <v>0</v>
      </c>
      <c r="J32" s="30">
        <v>0</v>
      </c>
      <c r="K32" s="30">
        <v>20000</v>
      </c>
      <c r="L32" s="30">
        <v>0</v>
      </c>
      <c r="M32" s="30">
        <v>20000</v>
      </c>
      <c r="N32" s="30">
        <v>0</v>
      </c>
      <c r="O32" s="30">
        <v>0</v>
      </c>
      <c r="P32" s="30">
        <v>0</v>
      </c>
      <c r="Q32" s="30">
        <v>0</v>
      </c>
    </row>
    <row r="33" spans="1:17" s="23" customFormat="1" ht="51" x14ac:dyDescent="0.25">
      <c r="A33" s="27">
        <v>15</v>
      </c>
      <c r="B33" s="28">
        <v>1</v>
      </c>
      <c r="C33" s="27">
        <v>2181</v>
      </c>
      <c r="D33" s="29" t="s">
        <v>55</v>
      </c>
      <c r="E33" s="30">
        <f t="shared" si="0"/>
        <v>131411</v>
      </c>
      <c r="F33" s="30">
        <v>131411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</row>
    <row r="34" spans="1:17" s="23" customFormat="1" ht="38.25" x14ac:dyDescent="0.25">
      <c r="A34" s="27" t="s">
        <v>51</v>
      </c>
      <c r="B34" s="28" t="s">
        <v>52</v>
      </c>
      <c r="C34" s="27">
        <v>2211</v>
      </c>
      <c r="D34" s="29" t="s">
        <v>56</v>
      </c>
      <c r="E34" s="30">
        <f t="shared" si="0"/>
        <v>223247</v>
      </c>
      <c r="F34" s="30">
        <f>13000</f>
        <v>13000</v>
      </c>
      <c r="G34" s="30">
        <f>13000+4513</f>
        <v>17513</v>
      </c>
      <c r="H34" s="30">
        <f>13000+7071</f>
        <v>20071</v>
      </c>
      <c r="I34" s="30">
        <f>13000+6699</f>
        <v>19699</v>
      </c>
      <c r="J34" s="30">
        <f>13000+17239</f>
        <v>30239</v>
      </c>
      <c r="K34" s="30">
        <f>13000+9746</f>
        <v>22746</v>
      </c>
      <c r="L34" s="30">
        <f>13000+6209</f>
        <v>19209</v>
      </c>
      <c r="M34" s="30">
        <f>13000+6007</f>
        <v>19007</v>
      </c>
      <c r="N34" s="30">
        <f>13000+22763</f>
        <v>35763</v>
      </c>
      <c r="O34" s="30">
        <v>13000</v>
      </c>
      <c r="P34" s="30">
        <v>13000</v>
      </c>
      <c r="Q34" s="30">
        <v>0</v>
      </c>
    </row>
    <row r="35" spans="1:17" s="23" customFormat="1" ht="25.5" x14ac:dyDescent="0.25">
      <c r="A35" s="27">
        <v>15</v>
      </c>
      <c r="B35" s="28">
        <v>1</v>
      </c>
      <c r="C35" s="27">
        <v>2461</v>
      </c>
      <c r="D35" s="29" t="s">
        <v>57</v>
      </c>
      <c r="E35" s="30">
        <f t="shared" si="0"/>
        <v>37700</v>
      </c>
      <c r="F35" s="30">
        <v>0</v>
      </c>
      <c r="G35" s="30">
        <v>0</v>
      </c>
      <c r="H35" s="30">
        <v>0</v>
      </c>
      <c r="I35" s="30">
        <v>37700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</row>
    <row r="36" spans="1:17" s="23" customFormat="1" ht="25.5" x14ac:dyDescent="0.25">
      <c r="A36" s="27">
        <v>15</v>
      </c>
      <c r="B36" s="28">
        <v>1</v>
      </c>
      <c r="C36" s="27">
        <v>2471</v>
      </c>
      <c r="D36" s="29" t="s">
        <v>58</v>
      </c>
      <c r="E36" s="30">
        <f t="shared" si="0"/>
        <v>13379</v>
      </c>
      <c r="F36" s="30">
        <v>0</v>
      </c>
      <c r="G36" s="30">
        <v>0</v>
      </c>
      <c r="H36" s="30">
        <v>13379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</row>
    <row r="37" spans="1:17" s="23" customFormat="1" ht="25.5" x14ac:dyDescent="0.25">
      <c r="A37" s="27">
        <v>15</v>
      </c>
      <c r="B37" s="28">
        <v>1</v>
      </c>
      <c r="C37" s="27">
        <v>2481</v>
      </c>
      <c r="D37" s="29" t="s">
        <v>59</v>
      </c>
      <c r="E37" s="30">
        <f t="shared" si="0"/>
        <v>20000</v>
      </c>
      <c r="F37" s="30">
        <v>0</v>
      </c>
      <c r="G37" s="30">
        <v>20000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</row>
    <row r="38" spans="1:17" s="23" customFormat="1" ht="51" x14ac:dyDescent="0.25">
      <c r="A38" s="27">
        <v>15</v>
      </c>
      <c r="B38" s="28">
        <v>1</v>
      </c>
      <c r="C38" s="27">
        <v>2491</v>
      </c>
      <c r="D38" s="29" t="s">
        <v>60</v>
      </c>
      <c r="E38" s="30">
        <f t="shared" si="0"/>
        <v>58750</v>
      </c>
      <c r="F38" s="30">
        <v>0</v>
      </c>
      <c r="G38" s="30">
        <v>0</v>
      </c>
      <c r="H38" s="30">
        <v>0</v>
      </c>
      <c r="I38" s="30">
        <v>25000</v>
      </c>
      <c r="J38" s="30">
        <v>0</v>
      </c>
      <c r="K38" s="30">
        <v>0</v>
      </c>
      <c r="L38" s="30">
        <v>33750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</row>
    <row r="39" spans="1:17" s="23" customFormat="1" ht="38.25" x14ac:dyDescent="0.25">
      <c r="A39" s="27">
        <v>15</v>
      </c>
      <c r="B39" s="28">
        <v>1</v>
      </c>
      <c r="C39" s="27">
        <v>2531</v>
      </c>
      <c r="D39" s="29" t="s">
        <v>61</v>
      </c>
      <c r="E39" s="30">
        <f t="shared" si="0"/>
        <v>15939</v>
      </c>
      <c r="F39" s="30">
        <v>0</v>
      </c>
      <c r="G39" s="30">
        <v>0</v>
      </c>
      <c r="H39" s="30">
        <v>0</v>
      </c>
      <c r="I39" s="30">
        <v>15939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</row>
    <row r="40" spans="1:17" s="23" customFormat="1" ht="38.25" x14ac:dyDescent="0.25">
      <c r="A40" s="27">
        <v>15</v>
      </c>
      <c r="B40" s="28">
        <v>1</v>
      </c>
      <c r="C40" s="27">
        <v>2541</v>
      </c>
      <c r="D40" s="29" t="s">
        <v>62</v>
      </c>
      <c r="E40" s="30">
        <f t="shared" si="0"/>
        <v>13325</v>
      </c>
      <c r="F40" s="30">
        <v>0</v>
      </c>
      <c r="G40" s="30">
        <v>0</v>
      </c>
      <c r="H40" s="30">
        <v>0</v>
      </c>
      <c r="I40" s="30">
        <v>13325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</row>
    <row r="41" spans="1:17" s="23" customFormat="1" ht="25.5" x14ac:dyDescent="0.25">
      <c r="A41" s="27">
        <v>14</v>
      </c>
      <c r="B41" s="28">
        <v>714</v>
      </c>
      <c r="C41" s="27">
        <v>2711</v>
      </c>
      <c r="D41" s="29" t="s">
        <v>63</v>
      </c>
      <c r="E41" s="30">
        <f t="shared" si="0"/>
        <v>120000</v>
      </c>
      <c r="F41" s="30">
        <v>0</v>
      </c>
      <c r="G41" s="30">
        <v>0</v>
      </c>
      <c r="H41" s="30">
        <v>0</v>
      </c>
      <c r="I41" s="30">
        <v>120000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</row>
    <row r="42" spans="1:17" s="23" customFormat="1" ht="38.25" x14ac:dyDescent="0.25">
      <c r="A42" s="27">
        <v>15</v>
      </c>
      <c r="B42" s="28">
        <v>1</v>
      </c>
      <c r="C42" s="27">
        <v>2721</v>
      </c>
      <c r="D42" s="29" t="s">
        <v>64</v>
      </c>
      <c r="E42" s="30">
        <f t="shared" si="0"/>
        <v>6000</v>
      </c>
      <c r="F42" s="30">
        <v>0</v>
      </c>
      <c r="G42" s="30">
        <v>0</v>
      </c>
      <c r="H42" s="30">
        <v>0</v>
      </c>
      <c r="I42" s="30">
        <v>0</v>
      </c>
      <c r="J42" s="30">
        <v>6000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</row>
    <row r="43" spans="1:17" s="23" customFormat="1" ht="12.75" x14ac:dyDescent="0.25">
      <c r="A43" s="27">
        <v>15</v>
      </c>
      <c r="B43" s="28">
        <v>1</v>
      </c>
      <c r="C43" s="27">
        <v>2741</v>
      </c>
      <c r="D43" s="29" t="s">
        <v>65</v>
      </c>
      <c r="E43" s="30">
        <f t="shared" si="0"/>
        <v>6000</v>
      </c>
      <c r="F43" s="30">
        <v>0</v>
      </c>
      <c r="G43" s="30">
        <v>0</v>
      </c>
      <c r="H43" s="30">
        <v>6000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</row>
    <row r="44" spans="1:17" s="23" customFormat="1" ht="25.5" x14ac:dyDescent="0.25">
      <c r="A44" s="27" t="s">
        <v>51</v>
      </c>
      <c r="B44" s="28" t="s">
        <v>52</v>
      </c>
      <c r="C44" s="27">
        <v>2911</v>
      </c>
      <c r="D44" s="29" t="s">
        <v>66</v>
      </c>
      <c r="E44" s="30">
        <f t="shared" si="0"/>
        <v>35000</v>
      </c>
      <c r="F44" s="30">
        <v>0</v>
      </c>
      <c r="G44" s="30">
        <v>15000</v>
      </c>
      <c r="H44" s="30">
        <v>20000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</row>
    <row r="45" spans="1:17" s="23" customFormat="1" ht="38.25" x14ac:dyDescent="0.25">
      <c r="A45" s="27">
        <v>15</v>
      </c>
      <c r="B45" s="28">
        <v>1</v>
      </c>
      <c r="C45" s="27">
        <v>2921</v>
      </c>
      <c r="D45" s="29" t="s">
        <v>67</v>
      </c>
      <c r="E45" s="30">
        <f t="shared" si="0"/>
        <v>15000</v>
      </c>
      <c r="F45" s="30">
        <v>0</v>
      </c>
      <c r="G45" s="30">
        <v>0</v>
      </c>
      <c r="H45" s="30">
        <v>10000</v>
      </c>
      <c r="I45" s="30">
        <v>0</v>
      </c>
      <c r="J45" s="30">
        <v>5000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</row>
    <row r="46" spans="1:17" s="23" customFormat="1" ht="89.25" x14ac:dyDescent="0.25">
      <c r="A46" s="27">
        <v>15</v>
      </c>
      <c r="B46" s="28">
        <v>1</v>
      </c>
      <c r="C46" s="27">
        <v>2931</v>
      </c>
      <c r="D46" s="29" t="s">
        <v>68</v>
      </c>
      <c r="E46" s="30">
        <f t="shared" si="0"/>
        <v>20000</v>
      </c>
      <c r="F46" s="30">
        <v>20000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</row>
    <row r="47" spans="1:17" s="23" customFormat="1" ht="76.5" x14ac:dyDescent="0.25">
      <c r="A47" s="27">
        <v>14</v>
      </c>
      <c r="B47" s="28">
        <v>714</v>
      </c>
      <c r="C47" s="27">
        <v>2941</v>
      </c>
      <c r="D47" s="29" t="s">
        <v>69</v>
      </c>
      <c r="E47" s="30">
        <f t="shared" si="0"/>
        <v>20000</v>
      </c>
      <c r="F47" s="30">
        <v>0</v>
      </c>
      <c r="G47" s="30">
        <v>0</v>
      </c>
      <c r="H47" s="30">
        <v>10000</v>
      </c>
      <c r="I47" s="30">
        <v>0</v>
      </c>
      <c r="J47" s="30">
        <v>0</v>
      </c>
      <c r="K47" s="30">
        <v>0</v>
      </c>
      <c r="L47" s="30">
        <v>10000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</row>
    <row r="48" spans="1:17" s="23" customFormat="1" ht="51" x14ac:dyDescent="0.25">
      <c r="A48" s="27">
        <v>15</v>
      </c>
      <c r="B48" s="28">
        <v>1</v>
      </c>
      <c r="C48" s="27">
        <v>2961</v>
      </c>
      <c r="D48" s="29" t="s">
        <v>70</v>
      </c>
      <c r="E48" s="30">
        <f t="shared" si="0"/>
        <v>194000</v>
      </c>
      <c r="F48" s="30">
        <v>22000</v>
      </c>
      <c r="G48" s="30">
        <v>19000</v>
      </c>
      <c r="H48" s="30">
        <v>21000</v>
      </c>
      <c r="I48" s="30">
        <v>22000</v>
      </c>
      <c r="J48" s="30">
        <v>36000</v>
      </c>
      <c r="K48" s="30">
        <v>22000</v>
      </c>
      <c r="L48" s="30">
        <v>45000</v>
      </c>
      <c r="M48" s="30">
        <v>7000</v>
      </c>
      <c r="N48" s="30">
        <v>0</v>
      </c>
      <c r="O48" s="30">
        <v>0</v>
      </c>
      <c r="P48" s="30">
        <v>0</v>
      </c>
      <c r="Q48" s="30">
        <v>0</v>
      </c>
    </row>
    <row r="49" spans="1:17" s="23" customFormat="1" ht="51" x14ac:dyDescent="0.25">
      <c r="A49" s="27">
        <v>14</v>
      </c>
      <c r="B49" s="28">
        <v>714</v>
      </c>
      <c r="C49" s="27">
        <v>2981</v>
      </c>
      <c r="D49" s="29" t="s">
        <v>71</v>
      </c>
      <c r="E49" s="30">
        <f t="shared" si="0"/>
        <v>20000</v>
      </c>
      <c r="F49" s="30">
        <v>0</v>
      </c>
      <c r="G49" s="30">
        <v>0</v>
      </c>
      <c r="H49" s="30">
        <v>20000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</row>
    <row r="50" spans="1:17" s="35" customFormat="1" ht="12.75" customHeight="1" x14ac:dyDescent="0.25">
      <c r="A50" s="31" t="s">
        <v>72</v>
      </c>
      <c r="B50" s="32"/>
      <c r="C50" s="32"/>
      <c r="D50" s="32"/>
      <c r="E50" s="42">
        <f t="shared" ref="E50:Q50" si="3">SUM(E28:E49)</f>
        <v>2520112</v>
      </c>
      <c r="F50" s="42">
        <f t="shared" si="3"/>
        <v>222025</v>
      </c>
      <c r="G50" s="42">
        <f t="shared" si="3"/>
        <v>206339</v>
      </c>
      <c r="H50" s="42">
        <f t="shared" si="3"/>
        <v>306844</v>
      </c>
      <c r="I50" s="42">
        <f t="shared" si="3"/>
        <v>398040</v>
      </c>
      <c r="J50" s="42">
        <f t="shared" si="3"/>
        <v>243201</v>
      </c>
      <c r="K50" s="42">
        <f t="shared" si="3"/>
        <v>212705</v>
      </c>
      <c r="L50" s="42">
        <f t="shared" si="3"/>
        <v>257779</v>
      </c>
      <c r="M50" s="42">
        <f t="shared" si="3"/>
        <v>156157</v>
      </c>
      <c r="N50" s="42">
        <f t="shared" si="3"/>
        <v>297351</v>
      </c>
      <c r="O50" s="42">
        <f t="shared" si="3"/>
        <v>196671</v>
      </c>
      <c r="P50" s="42">
        <f t="shared" si="3"/>
        <v>23000</v>
      </c>
      <c r="Q50" s="42">
        <f t="shared" si="3"/>
        <v>0</v>
      </c>
    </row>
    <row r="51" spans="1:17" s="23" customFormat="1" ht="12.75" x14ac:dyDescent="0.25">
      <c r="A51" s="43"/>
      <c r="B51" s="43"/>
      <c r="C51" s="43"/>
      <c r="D51" s="44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</row>
    <row r="52" spans="1:17" s="23" customFormat="1" ht="12.75" x14ac:dyDescent="0.25">
      <c r="A52" s="24" t="s">
        <v>73</v>
      </c>
      <c r="B52" s="25"/>
      <c r="C52" s="25"/>
      <c r="D52" s="25"/>
      <c r="E52" s="26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</row>
    <row r="53" spans="1:17" s="23" customFormat="1" ht="12.75" x14ac:dyDescent="0.25">
      <c r="A53" s="27">
        <v>15</v>
      </c>
      <c r="B53" s="28">
        <v>1</v>
      </c>
      <c r="C53" s="27">
        <v>3111</v>
      </c>
      <c r="D53" s="45" t="s">
        <v>74</v>
      </c>
      <c r="E53" s="30">
        <f t="shared" si="0"/>
        <v>526092</v>
      </c>
      <c r="F53" s="30">
        <v>43841</v>
      </c>
      <c r="G53" s="30">
        <v>43841</v>
      </c>
      <c r="H53" s="30">
        <v>43841</v>
      </c>
      <c r="I53" s="30">
        <v>43841</v>
      </c>
      <c r="J53" s="30">
        <v>43841</v>
      </c>
      <c r="K53" s="30">
        <v>43841</v>
      </c>
      <c r="L53" s="30">
        <v>43841</v>
      </c>
      <c r="M53" s="30">
        <v>43841</v>
      </c>
      <c r="N53" s="30">
        <v>43841</v>
      </c>
      <c r="O53" s="30">
        <v>43841</v>
      </c>
      <c r="P53" s="30">
        <v>43841</v>
      </c>
      <c r="Q53" s="30">
        <v>43841</v>
      </c>
    </row>
    <row r="54" spans="1:17" s="23" customFormat="1" ht="12.75" x14ac:dyDescent="0.25">
      <c r="A54" s="27">
        <v>15</v>
      </c>
      <c r="B54" s="28">
        <v>1</v>
      </c>
      <c r="C54" s="27">
        <v>3121</v>
      </c>
      <c r="D54" s="45" t="s">
        <v>75</v>
      </c>
      <c r="E54" s="30">
        <f t="shared" si="0"/>
        <v>21000</v>
      </c>
      <c r="F54" s="30">
        <v>1500</v>
      </c>
      <c r="G54" s="30">
        <v>1500</v>
      </c>
      <c r="H54" s="30">
        <v>2000</v>
      </c>
      <c r="I54" s="30">
        <v>1500</v>
      </c>
      <c r="J54" s="30">
        <v>1500</v>
      </c>
      <c r="K54" s="30">
        <v>3000</v>
      </c>
      <c r="L54" s="30">
        <v>1500</v>
      </c>
      <c r="M54" s="30">
        <v>1500</v>
      </c>
      <c r="N54" s="30">
        <v>2500</v>
      </c>
      <c r="O54" s="30">
        <v>1500</v>
      </c>
      <c r="P54" s="30">
        <v>3000</v>
      </c>
      <c r="Q54" s="30">
        <v>0</v>
      </c>
    </row>
    <row r="55" spans="1:17" s="23" customFormat="1" ht="12.75" x14ac:dyDescent="0.25">
      <c r="A55" s="27">
        <v>15</v>
      </c>
      <c r="B55" s="28">
        <v>1</v>
      </c>
      <c r="C55" s="27">
        <v>3131</v>
      </c>
      <c r="D55" s="45" t="s">
        <v>76</v>
      </c>
      <c r="E55" s="30">
        <f t="shared" si="0"/>
        <v>55300</v>
      </c>
      <c r="F55" s="30">
        <v>3900</v>
      </c>
      <c r="G55" s="30">
        <v>6900</v>
      </c>
      <c r="H55" s="30">
        <v>7400</v>
      </c>
      <c r="I55" s="30">
        <v>5900</v>
      </c>
      <c r="J55" s="30">
        <v>3900</v>
      </c>
      <c r="K55" s="30">
        <v>3900</v>
      </c>
      <c r="L55" s="30">
        <v>3900</v>
      </c>
      <c r="M55" s="30">
        <v>3900</v>
      </c>
      <c r="N55" s="30">
        <v>3900</v>
      </c>
      <c r="O55" s="30">
        <v>3900</v>
      </c>
      <c r="P55" s="30">
        <v>3900</v>
      </c>
      <c r="Q55" s="30">
        <v>3900</v>
      </c>
    </row>
    <row r="56" spans="1:17" s="23" customFormat="1" ht="12.75" x14ac:dyDescent="0.25">
      <c r="A56" s="27">
        <v>15</v>
      </c>
      <c r="B56" s="28">
        <v>1</v>
      </c>
      <c r="C56" s="27">
        <v>3141</v>
      </c>
      <c r="D56" s="45" t="s">
        <v>77</v>
      </c>
      <c r="E56" s="30">
        <f t="shared" si="0"/>
        <v>192000</v>
      </c>
      <c r="F56" s="30">
        <v>16000</v>
      </c>
      <c r="G56" s="30">
        <v>16000</v>
      </c>
      <c r="H56" s="30">
        <v>16000</v>
      </c>
      <c r="I56" s="30">
        <v>16000</v>
      </c>
      <c r="J56" s="30">
        <v>16000</v>
      </c>
      <c r="K56" s="30">
        <v>16000</v>
      </c>
      <c r="L56" s="30">
        <v>16000</v>
      </c>
      <c r="M56" s="30">
        <v>16000</v>
      </c>
      <c r="N56" s="30">
        <v>16000</v>
      </c>
      <c r="O56" s="30">
        <v>16000</v>
      </c>
      <c r="P56" s="30">
        <v>16000</v>
      </c>
      <c r="Q56" s="30">
        <v>16000</v>
      </c>
    </row>
    <row r="57" spans="1:17" s="23" customFormat="1" ht="51" x14ac:dyDescent="0.25">
      <c r="A57" s="27" t="s">
        <v>51</v>
      </c>
      <c r="B57" s="28" t="s">
        <v>52</v>
      </c>
      <c r="C57" s="27">
        <v>3171</v>
      </c>
      <c r="D57" s="45" t="s">
        <v>78</v>
      </c>
      <c r="E57" s="30">
        <f t="shared" si="0"/>
        <v>604200</v>
      </c>
      <c r="F57" s="30">
        <f>15000</f>
        <v>15000</v>
      </c>
      <c r="G57" s="30">
        <f>15000+49312</f>
        <v>64312</v>
      </c>
      <c r="H57" s="30">
        <f t="shared" ref="H57:Q57" si="4">15000+35350</f>
        <v>50350</v>
      </c>
      <c r="I57" s="30">
        <f t="shared" si="4"/>
        <v>50350</v>
      </c>
      <c r="J57" s="30">
        <f>15000+35183</f>
        <v>50183</v>
      </c>
      <c r="K57" s="30">
        <f>15000+56867</f>
        <v>71867</v>
      </c>
      <c r="L57" s="30">
        <f>15000+35309</f>
        <v>50309</v>
      </c>
      <c r="M57" s="30">
        <f>15000+35432</f>
        <v>50432</v>
      </c>
      <c r="N57" s="30">
        <f>15000+35352</f>
        <v>50352</v>
      </c>
      <c r="O57" s="30">
        <f>15000+35345</f>
        <v>50345</v>
      </c>
      <c r="P57" s="30">
        <f t="shared" si="4"/>
        <v>50350</v>
      </c>
      <c r="Q57" s="30">
        <f t="shared" si="4"/>
        <v>50350</v>
      </c>
    </row>
    <row r="58" spans="1:17" s="23" customFormat="1" ht="25.5" x14ac:dyDescent="0.25">
      <c r="A58" s="27">
        <v>15</v>
      </c>
      <c r="B58" s="28">
        <v>1</v>
      </c>
      <c r="C58" s="27">
        <v>3181</v>
      </c>
      <c r="D58" s="45" t="s">
        <v>79</v>
      </c>
      <c r="E58" s="30">
        <f t="shared" si="0"/>
        <v>12650</v>
      </c>
      <c r="F58" s="30">
        <v>550</v>
      </c>
      <c r="G58" s="30">
        <v>1100</v>
      </c>
      <c r="H58" s="30">
        <v>1100</v>
      </c>
      <c r="I58" s="30">
        <v>1100</v>
      </c>
      <c r="J58" s="30">
        <v>1100</v>
      </c>
      <c r="K58" s="30">
        <v>1100</v>
      </c>
      <c r="L58" s="30">
        <v>1100</v>
      </c>
      <c r="M58" s="30">
        <v>1100</v>
      </c>
      <c r="N58" s="30">
        <v>1100</v>
      </c>
      <c r="O58" s="30">
        <v>1100</v>
      </c>
      <c r="P58" s="30">
        <v>1100</v>
      </c>
      <c r="Q58" s="30">
        <v>1100</v>
      </c>
    </row>
    <row r="59" spans="1:17" s="23" customFormat="1" ht="25.5" x14ac:dyDescent="0.25">
      <c r="A59" s="27">
        <v>15</v>
      </c>
      <c r="B59" s="28">
        <v>1</v>
      </c>
      <c r="C59" s="27">
        <v>3291</v>
      </c>
      <c r="D59" s="45" t="s">
        <v>80</v>
      </c>
      <c r="E59" s="30">
        <f t="shared" si="0"/>
        <v>119206</v>
      </c>
      <c r="F59" s="30">
        <v>4954</v>
      </c>
      <c r="G59" s="30">
        <v>24710</v>
      </c>
      <c r="H59" s="30">
        <v>5150</v>
      </c>
      <c r="I59" s="30">
        <v>7535</v>
      </c>
      <c r="J59" s="30">
        <v>27287</v>
      </c>
      <c r="K59" s="30">
        <v>5277</v>
      </c>
      <c r="L59" s="30">
        <v>5277</v>
      </c>
      <c r="M59" s="30">
        <v>17908</v>
      </c>
      <c r="N59" s="30">
        <v>5277</v>
      </c>
      <c r="O59" s="30">
        <v>5277</v>
      </c>
      <c r="P59" s="30">
        <v>5277</v>
      </c>
      <c r="Q59" s="30">
        <v>5277</v>
      </c>
    </row>
    <row r="60" spans="1:17" s="23" customFormat="1" ht="51" x14ac:dyDescent="0.25">
      <c r="A60" s="27">
        <v>15</v>
      </c>
      <c r="B60" s="28">
        <v>1</v>
      </c>
      <c r="C60" s="27">
        <v>3311</v>
      </c>
      <c r="D60" s="45" t="s">
        <v>81</v>
      </c>
      <c r="E60" s="30">
        <f t="shared" si="0"/>
        <v>15000</v>
      </c>
      <c r="F60" s="30">
        <v>7500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7500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</row>
    <row r="61" spans="1:17" s="23" customFormat="1" ht="25.5" x14ac:dyDescent="0.25">
      <c r="A61" s="27">
        <v>15</v>
      </c>
      <c r="B61" s="28">
        <v>1</v>
      </c>
      <c r="C61" s="27">
        <v>3341</v>
      </c>
      <c r="D61" s="45" t="s">
        <v>82</v>
      </c>
      <c r="E61" s="30">
        <f t="shared" si="0"/>
        <v>6708119</v>
      </c>
      <c r="F61" s="30">
        <f>+'[1]PROY 209-5T PART CAL ESTATAL'!F53+'[1]PROY 44-15 PART CAL PROPIOS'!F25</f>
        <v>275897</v>
      </c>
      <c r="G61" s="30">
        <f>+'[1]PROY 209-5T PART CAL ESTATAL'!G53+'[1]PROY 44-15 PART CAL PROPIOS'!G25</f>
        <v>213813</v>
      </c>
      <c r="H61" s="30">
        <f>+'[1]PROY 209-5T PART CAL ESTATAL'!H53+'[1]PROY 44-15 PART CAL PROPIOS'!H25</f>
        <v>194845</v>
      </c>
      <c r="I61" s="30">
        <f>+'[1]PROY 209-5T PART CAL ESTATAL'!I53+'[1]PROY 44-15 PART CAL PROPIOS'!I25</f>
        <v>194113</v>
      </c>
      <c r="J61" s="30">
        <f>+'[1]PROY 209-5T PART CAL ESTATAL'!J53+'[1]PROY 44-15 PART CAL PROPIOS'!J25</f>
        <v>197187</v>
      </c>
      <c r="K61" s="30">
        <f>+'[1]PROY 209-5T PART CAL ESTATAL'!K53+'[1]PROY 44-15 PART CAL PROPIOS'!K25</f>
        <v>938583</v>
      </c>
      <c r="L61" s="30">
        <f>+'[1]PROY 209-5T PART CAL ESTATAL'!L53+'[1]PROY 44-15 PART CAL PROPIOS'!L25</f>
        <v>954816</v>
      </c>
      <c r="M61" s="30">
        <f>+'[1]PROY 209-5T PART CAL ESTATAL'!M53+'[1]PROY 44-15 PART CAL PROPIOS'!M25</f>
        <v>937429</v>
      </c>
      <c r="N61" s="30">
        <f>+'[1]PROY 209-5T PART CAL ESTATAL'!N53+'[1]PROY 44-15 PART CAL PROPIOS'!N25</f>
        <v>979915</v>
      </c>
      <c r="O61" s="30">
        <f>+'[1]PROY 209-5T PART CAL ESTATAL'!O53+'[1]PROY 44-15 PART CAL PROPIOS'!O25</f>
        <v>910945</v>
      </c>
      <c r="P61" s="30">
        <f>+'[1]PROY 209-5T PART CAL ESTATAL'!P53+'[1]PROY 44-15 PART CAL PROPIOS'!P25</f>
        <v>845576</v>
      </c>
      <c r="Q61" s="30">
        <f>+'[1]PROY 209-5T PART CAL ESTATAL'!Q53+'[1]PROY 44-15 PART CAL PROPIOS'!Q25</f>
        <v>65000</v>
      </c>
    </row>
    <row r="62" spans="1:17" s="23" customFormat="1" ht="51" x14ac:dyDescent="0.25">
      <c r="A62" s="27">
        <v>14</v>
      </c>
      <c r="B62" s="28">
        <v>714</v>
      </c>
      <c r="C62" s="27">
        <v>3391</v>
      </c>
      <c r="D62" s="45" t="s">
        <v>83</v>
      </c>
      <c r="E62" s="30">
        <f t="shared" si="0"/>
        <v>66000</v>
      </c>
      <c r="F62" s="30">
        <v>0</v>
      </c>
      <c r="G62" s="30">
        <v>6000</v>
      </c>
      <c r="H62" s="30">
        <v>6000</v>
      </c>
      <c r="I62" s="30">
        <v>6000</v>
      </c>
      <c r="J62" s="30">
        <v>12000</v>
      </c>
      <c r="K62" s="30">
        <v>6000</v>
      </c>
      <c r="L62" s="30">
        <v>0</v>
      </c>
      <c r="M62" s="30">
        <v>6000</v>
      </c>
      <c r="N62" s="30">
        <v>6000</v>
      </c>
      <c r="O62" s="30">
        <v>12000</v>
      </c>
      <c r="P62" s="30">
        <v>6000</v>
      </c>
      <c r="Q62" s="30">
        <v>0</v>
      </c>
    </row>
    <row r="63" spans="1:17" s="23" customFormat="1" ht="25.5" x14ac:dyDescent="0.25">
      <c r="A63" s="27">
        <v>15</v>
      </c>
      <c r="B63" s="28">
        <v>1</v>
      </c>
      <c r="C63" s="27">
        <v>3411</v>
      </c>
      <c r="D63" s="45" t="s">
        <v>84</v>
      </c>
      <c r="E63" s="30">
        <f t="shared" si="0"/>
        <v>22400</v>
      </c>
      <c r="F63" s="30">
        <v>2800</v>
      </c>
      <c r="G63" s="30">
        <v>2800</v>
      </c>
      <c r="H63" s="30">
        <v>1800</v>
      </c>
      <c r="I63" s="30">
        <v>2000</v>
      </c>
      <c r="J63" s="30">
        <v>2000</v>
      </c>
      <c r="K63" s="30">
        <v>1000</v>
      </c>
      <c r="L63" s="30">
        <v>2000</v>
      </c>
      <c r="M63" s="30">
        <v>2500</v>
      </c>
      <c r="N63" s="30">
        <v>2500</v>
      </c>
      <c r="O63" s="30">
        <v>1000</v>
      </c>
      <c r="P63" s="30">
        <v>1000</v>
      </c>
      <c r="Q63" s="30">
        <v>1000</v>
      </c>
    </row>
    <row r="64" spans="1:17" s="23" customFormat="1" ht="25.5" x14ac:dyDescent="0.25">
      <c r="A64" s="27">
        <v>15</v>
      </c>
      <c r="B64" s="28">
        <v>1</v>
      </c>
      <c r="C64" s="27">
        <v>3451</v>
      </c>
      <c r="D64" s="45" t="s">
        <v>85</v>
      </c>
      <c r="E64" s="30">
        <f t="shared" si="0"/>
        <v>386911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386911</v>
      </c>
      <c r="O64" s="30">
        <v>0</v>
      </c>
      <c r="P64" s="30">
        <v>0</v>
      </c>
      <c r="Q64" s="30">
        <v>0</v>
      </c>
    </row>
    <row r="65" spans="1:17" s="23" customFormat="1" ht="38.25" x14ac:dyDescent="0.25">
      <c r="A65" s="27">
        <v>14</v>
      </c>
      <c r="B65" s="28">
        <v>714</v>
      </c>
      <c r="C65" s="27">
        <v>3511</v>
      </c>
      <c r="D65" s="45" t="s">
        <v>86</v>
      </c>
      <c r="E65" s="30">
        <f t="shared" si="0"/>
        <v>15000</v>
      </c>
      <c r="F65" s="30">
        <v>0</v>
      </c>
      <c r="G65" s="30">
        <v>0</v>
      </c>
      <c r="H65" s="30">
        <v>15000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</row>
    <row r="66" spans="1:17" s="23" customFormat="1" ht="89.25" x14ac:dyDescent="0.25">
      <c r="A66" s="27">
        <v>14</v>
      </c>
      <c r="B66" s="28">
        <v>714</v>
      </c>
      <c r="C66" s="27">
        <v>3521</v>
      </c>
      <c r="D66" s="45" t="s">
        <v>87</v>
      </c>
      <c r="E66" s="30">
        <f t="shared" si="0"/>
        <v>9000</v>
      </c>
      <c r="F66" s="30">
        <v>0</v>
      </c>
      <c r="G66" s="30">
        <v>0</v>
      </c>
      <c r="H66" s="30">
        <v>0</v>
      </c>
      <c r="I66" s="30">
        <v>9000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</row>
    <row r="67" spans="1:17" s="23" customFormat="1" ht="51" x14ac:dyDescent="0.25">
      <c r="A67" s="27">
        <v>15</v>
      </c>
      <c r="B67" s="28">
        <v>1</v>
      </c>
      <c r="C67" s="27">
        <v>3551</v>
      </c>
      <c r="D67" s="45" t="s">
        <v>88</v>
      </c>
      <c r="E67" s="30">
        <f t="shared" si="0"/>
        <v>55000</v>
      </c>
      <c r="F67" s="30">
        <v>10000</v>
      </c>
      <c r="G67" s="30">
        <v>0</v>
      </c>
      <c r="H67" s="30">
        <v>5000</v>
      </c>
      <c r="I67" s="30">
        <v>5000</v>
      </c>
      <c r="J67" s="30">
        <v>5000</v>
      </c>
      <c r="K67" s="30">
        <v>10000</v>
      </c>
      <c r="L67" s="30">
        <v>5000</v>
      </c>
      <c r="M67" s="30">
        <v>15000</v>
      </c>
      <c r="N67" s="30">
        <v>0</v>
      </c>
      <c r="O67" s="30">
        <v>0</v>
      </c>
      <c r="P67" s="30">
        <v>0</v>
      </c>
      <c r="Q67" s="30">
        <v>0</v>
      </c>
    </row>
    <row r="68" spans="1:17" s="23" customFormat="1" ht="25.5" x14ac:dyDescent="0.25">
      <c r="A68" s="27">
        <v>14</v>
      </c>
      <c r="B68" s="28">
        <v>714</v>
      </c>
      <c r="C68" s="27">
        <v>3581</v>
      </c>
      <c r="D68" s="45" t="s">
        <v>89</v>
      </c>
      <c r="E68" s="30">
        <f t="shared" si="0"/>
        <v>27000</v>
      </c>
      <c r="F68" s="30">
        <v>0</v>
      </c>
      <c r="G68" s="30">
        <v>2000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25000</v>
      </c>
      <c r="P68" s="30">
        <v>0</v>
      </c>
      <c r="Q68" s="30">
        <v>0</v>
      </c>
    </row>
    <row r="69" spans="1:17" s="23" customFormat="1" ht="38.25" x14ac:dyDescent="0.25">
      <c r="A69" s="27">
        <v>14</v>
      </c>
      <c r="B69" s="28">
        <v>714</v>
      </c>
      <c r="C69" s="27">
        <v>3591</v>
      </c>
      <c r="D69" s="45" t="s">
        <v>90</v>
      </c>
      <c r="E69" s="30">
        <f t="shared" si="0"/>
        <v>6000</v>
      </c>
      <c r="F69" s="30">
        <v>0</v>
      </c>
      <c r="G69" s="30">
        <v>0</v>
      </c>
      <c r="H69" s="30">
        <v>0</v>
      </c>
      <c r="I69" s="30">
        <v>2000</v>
      </c>
      <c r="J69" s="30">
        <v>0</v>
      </c>
      <c r="K69" s="30">
        <v>2000</v>
      </c>
      <c r="L69" s="30">
        <v>0</v>
      </c>
      <c r="M69" s="30">
        <v>0</v>
      </c>
      <c r="N69" s="30">
        <v>2000</v>
      </c>
      <c r="O69" s="30">
        <v>0</v>
      </c>
      <c r="P69" s="30">
        <v>0</v>
      </c>
      <c r="Q69" s="30">
        <v>0</v>
      </c>
    </row>
    <row r="70" spans="1:17" s="23" customFormat="1" ht="12.75" x14ac:dyDescent="0.25">
      <c r="A70" s="27">
        <v>14</v>
      </c>
      <c r="B70" s="28">
        <v>714</v>
      </c>
      <c r="C70" s="27">
        <v>3711</v>
      </c>
      <c r="D70" s="45" t="s">
        <v>91</v>
      </c>
      <c r="E70" s="30">
        <f t="shared" si="0"/>
        <v>55967</v>
      </c>
      <c r="F70" s="30">
        <v>0</v>
      </c>
      <c r="G70" s="30">
        <v>0</v>
      </c>
      <c r="H70" s="30">
        <v>27926</v>
      </c>
      <c r="I70" s="30">
        <v>8000</v>
      </c>
      <c r="J70" s="30">
        <v>0</v>
      </c>
      <c r="K70" s="30">
        <v>0</v>
      </c>
      <c r="L70" s="30">
        <v>0</v>
      </c>
      <c r="M70" s="30">
        <v>20041</v>
      </c>
      <c r="N70" s="30">
        <v>0</v>
      </c>
      <c r="O70" s="30">
        <v>0</v>
      </c>
      <c r="P70" s="30">
        <v>0</v>
      </c>
      <c r="Q70" s="30">
        <v>0</v>
      </c>
    </row>
    <row r="71" spans="1:17" s="23" customFormat="1" ht="12.75" x14ac:dyDescent="0.25">
      <c r="A71" s="27">
        <v>14</v>
      </c>
      <c r="B71" s="28">
        <v>714</v>
      </c>
      <c r="C71" s="27">
        <v>3751</v>
      </c>
      <c r="D71" s="45" t="s">
        <v>92</v>
      </c>
      <c r="E71" s="30">
        <f t="shared" si="0"/>
        <v>90000</v>
      </c>
      <c r="F71" s="30">
        <v>0</v>
      </c>
      <c r="G71" s="30">
        <v>0</v>
      </c>
      <c r="H71" s="30">
        <v>20000</v>
      </c>
      <c r="I71" s="30">
        <v>0</v>
      </c>
      <c r="J71" s="30">
        <v>20000</v>
      </c>
      <c r="K71" s="30">
        <v>0</v>
      </c>
      <c r="L71" s="30">
        <v>0</v>
      </c>
      <c r="M71" s="30">
        <v>20000</v>
      </c>
      <c r="N71" s="30">
        <v>0</v>
      </c>
      <c r="O71" s="30">
        <v>20000</v>
      </c>
      <c r="P71" s="30">
        <v>10000</v>
      </c>
      <c r="Q71" s="30">
        <v>0</v>
      </c>
    </row>
    <row r="72" spans="1:17" s="23" customFormat="1" ht="25.5" x14ac:dyDescent="0.25">
      <c r="A72" s="27">
        <v>15</v>
      </c>
      <c r="B72" s="28">
        <v>1</v>
      </c>
      <c r="C72" s="27">
        <v>3821</v>
      </c>
      <c r="D72" s="45" t="s">
        <v>93</v>
      </c>
      <c r="E72" s="30">
        <f t="shared" si="0"/>
        <v>252500</v>
      </c>
      <c r="F72" s="30">
        <f>5000</f>
        <v>5000</v>
      </c>
      <c r="G72" s="30">
        <f t="shared" ref="G72:O72" si="5">5000+2500</f>
        <v>7500</v>
      </c>
      <c r="H72" s="30">
        <f t="shared" si="5"/>
        <v>7500</v>
      </c>
      <c r="I72" s="30">
        <f>5000</f>
        <v>5000</v>
      </c>
      <c r="J72" s="30">
        <f>5000+5000</f>
        <v>10000</v>
      </c>
      <c r="K72" s="30">
        <f>5000+5000</f>
        <v>10000</v>
      </c>
      <c r="L72" s="30">
        <f>5000+5000</f>
        <v>10000</v>
      </c>
      <c r="M72" s="30">
        <f>5000</f>
        <v>5000</v>
      </c>
      <c r="N72" s="30">
        <f>5000+5000</f>
        <v>10000</v>
      </c>
      <c r="O72" s="30">
        <f t="shared" si="5"/>
        <v>7500</v>
      </c>
      <c r="P72" s="30">
        <f>5000+170000</f>
        <v>175000</v>
      </c>
      <c r="Q72" s="30">
        <v>0</v>
      </c>
    </row>
    <row r="73" spans="1:17" s="23" customFormat="1" ht="25.5" x14ac:dyDescent="0.25">
      <c r="A73" s="27">
        <v>15</v>
      </c>
      <c r="B73" s="28">
        <v>1</v>
      </c>
      <c r="C73" s="27">
        <v>3921</v>
      </c>
      <c r="D73" s="45" t="s">
        <v>94</v>
      </c>
      <c r="E73" s="30">
        <f t="shared" si="0"/>
        <v>64578</v>
      </c>
      <c r="F73" s="30">
        <v>0</v>
      </c>
      <c r="G73" s="30">
        <f>23289+1500</f>
        <v>24789</v>
      </c>
      <c r="H73" s="30">
        <v>1500</v>
      </c>
      <c r="I73" s="30">
        <v>3000</v>
      </c>
      <c r="J73" s="30">
        <v>1500</v>
      </c>
      <c r="K73" s="30">
        <v>1500</v>
      </c>
      <c r="L73" s="30">
        <f>23289+1500</f>
        <v>24789</v>
      </c>
      <c r="M73" s="30">
        <v>1500</v>
      </c>
      <c r="N73" s="30">
        <v>1500</v>
      </c>
      <c r="O73" s="30">
        <v>1500</v>
      </c>
      <c r="P73" s="30">
        <v>1500</v>
      </c>
      <c r="Q73" s="30">
        <v>1500</v>
      </c>
    </row>
    <row r="74" spans="1:17" s="23" customFormat="1" ht="51" x14ac:dyDescent="0.25">
      <c r="A74" s="27">
        <v>15</v>
      </c>
      <c r="B74" s="28">
        <v>1</v>
      </c>
      <c r="C74" s="27">
        <v>3981</v>
      </c>
      <c r="D74" s="45" t="s">
        <v>95</v>
      </c>
      <c r="E74" s="30">
        <f t="shared" si="0"/>
        <v>1234498</v>
      </c>
      <c r="F74" s="30">
        <v>129432</v>
      </c>
      <c r="G74" s="30">
        <v>0</v>
      </c>
      <c r="H74" s="30">
        <v>129432</v>
      </c>
      <c r="I74" s="30">
        <v>0</v>
      </c>
      <c r="J74" s="30">
        <v>146871</v>
      </c>
      <c r="K74" s="30">
        <v>0</v>
      </c>
      <c r="L74" s="30">
        <v>129432</v>
      </c>
      <c r="M74" s="30">
        <v>24651</v>
      </c>
      <c r="N74" s="30">
        <v>129432</v>
      </c>
      <c r="O74" s="30">
        <v>129432</v>
      </c>
      <c r="P74" s="30">
        <v>146871</v>
      </c>
      <c r="Q74" s="30">
        <v>268945</v>
      </c>
    </row>
    <row r="75" spans="1:17" s="35" customFormat="1" ht="12.75" x14ac:dyDescent="0.25">
      <c r="A75" s="31" t="s">
        <v>96</v>
      </c>
      <c r="B75" s="32"/>
      <c r="C75" s="32"/>
      <c r="D75" s="33"/>
      <c r="E75" s="34">
        <f>SUM(E53:E74)</f>
        <v>10538421</v>
      </c>
      <c r="F75" s="34">
        <f>SUM(F53:F74)</f>
        <v>516374</v>
      </c>
      <c r="G75" s="34">
        <f t="shared" ref="G75:Q75" si="6">SUM(G53:G74)</f>
        <v>415265</v>
      </c>
      <c r="H75" s="34">
        <f t="shared" si="6"/>
        <v>534844</v>
      </c>
      <c r="I75" s="34">
        <f t="shared" si="6"/>
        <v>360339</v>
      </c>
      <c r="J75" s="34">
        <f t="shared" si="6"/>
        <v>538369</v>
      </c>
      <c r="K75" s="34">
        <f t="shared" si="6"/>
        <v>1114068</v>
      </c>
      <c r="L75" s="34">
        <f t="shared" si="6"/>
        <v>1255464</v>
      </c>
      <c r="M75" s="34">
        <f t="shared" si="6"/>
        <v>1166802</v>
      </c>
      <c r="N75" s="34">
        <f t="shared" si="6"/>
        <v>1641228</v>
      </c>
      <c r="O75" s="34">
        <f t="shared" si="6"/>
        <v>1229340</v>
      </c>
      <c r="P75" s="34">
        <f t="shared" si="6"/>
        <v>1309415</v>
      </c>
      <c r="Q75" s="34">
        <f t="shared" si="6"/>
        <v>456913</v>
      </c>
    </row>
    <row r="76" spans="1:17" s="23" customFormat="1" ht="12.75" x14ac:dyDescent="0.25">
      <c r="A76" s="43"/>
      <c r="B76" s="43"/>
      <c r="C76" s="43"/>
      <c r="D76" s="44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</row>
    <row r="77" spans="1:17" s="23" customFormat="1" ht="12.75" x14ac:dyDescent="0.25">
      <c r="A77" s="24" t="s">
        <v>97</v>
      </c>
      <c r="B77" s="25"/>
      <c r="C77" s="25"/>
      <c r="D77" s="25"/>
      <c r="E77" s="26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</row>
    <row r="78" spans="1:17" s="23" customFormat="1" ht="25.5" x14ac:dyDescent="0.25">
      <c r="A78" s="27">
        <v>14</v>
      </c>
      <c r="B78" s="28">
        <v>714</v>
      </c>
      <c r="C78" s="46">
        <v>4411</v>
      </c>
      <c r="D78" s="47" t="s">
        <v>98</v>
      </c>
      <c r="E78" s="30">
        <f t="shared" ref="E78" si="7">SUM(F78:Q78)</f>
        <v>20000</v>
      </c>
      <c r="F78" s="30">
        <v>0</v>
      </c>
      <c r="G78" s="30">
        <v>0</v>
      </c>
      <c r="H78" s="30">
        <v>0</v>
      </c>
      <c r="I78" s="30">
        <v>10000</v>
      </c>
      <c r="J78" s="30">
        <v>0</v>
      </c>
      <c r="K78" s="30">
        <v>0</v>
      </c>
      <c r="L78" s="30">
        <v>10000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</row>
    <row r="79" spans="1:17" s="35" customFormat="1" ht="12.75" x14ac:dyDescent="0.25">
      <c r="A79" s="31" t="s">
        <v>99</v>
      </c>
      <c r="B79" s="32"/>
      <c r="C79" s="32"/>
      <c r="D79" s="33"/>
      <c r="E79" s="34">
        <f t="shared" ref="E79:Q79" si="8">SUM(E78:E78)</f>
        <v>20000</v>
      </c>
      <c r="F79" s="34">
        <f t="shared" si="8"/>
        <v>0</v>
      </c>
      <c r="G79" s="34">
        <f t="shared" si="8"/>
        <v>0</v>
      </c>
      <c r="H79" s="34">
        <f t="shared" si="8"/>
        <v>0</v>
      </c>
      <c r="I79" s="34">
        <f t="shared" si="8"/>
        <v>10000</v>
      </c>
      <c r="J79" s="34">
        <f t="shared" si="8"/>
        <v>0</v>
      </c>
      <c r="K79" s="34">
        <f t="shared" si="8"/>
        <v>0</v>
      </c>
      <c r="L79" s="34">
        <f t="shared" si="8"/>
        <v>10000</v>
      </c>
      <c r="M79" s="34">
        <f t="shared" si="8"/>
        <v>0</v>
      </c>
      <c r="N79" s="34">
        <f t="shared" si="8"/>
        <v>0</v>
      </c>
      <c r="O79" s="34">
        <f t="shared" si="8"/>
        <v>0</v>
      </c>
      <c r="P79" s="34">
        <f t="shared" si="8"/>
        <v>0</v>
      </c>
      <c r="Q79" s="34">
        <f t="shared" si="8"/>
        <v>0</v>
      </c>
    </row>
    <row r="80" spans="1:17" s="23" customFormat="1" ht="12.75" x14ac:dyDescent="0.25">
      <c r="A80" s="27"/>
      <c r="B80" s="28"/>
      <c r="C80" s="27"/>
      <c r="D80" s="45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1:17" s="23" customFormat="1" ht="12.75" x14ac:dyDescent="0.25">
      <c r="A81" s="24" t="s">
        <v>100</v>
      </c>
      <c r="B81" s="25"/>
      <c r="C81" s="25"/>
      <c r="D81" s="25"/>
      <c r="E81" s="26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</row>
    <row r="82" spans="1:17" s="23" customFormat="1" ht="25.5" x14ac:dyDescent="0.25">
      <c r="A82" s="27">
        <v>14</v>
      </c>
      <c r="B82" s="28">
        <v>714</v>
      </c>
      <c r="C82" s="27" t="s">
        <v>101</v>
      </c>
      <c r="D82" s="45" t="s">
        <v>102</v>
      </c>
      <c r="E82" s="30">
        <f>SUM(F82:Q82)</f>
        <v>160000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160000</v>
      </c>
      <c r="N82" s="30">
        <v>0</v>
      </c>
      <c r="O82" s="30">
        <v>0</v>
      </c>
      <c r="P82" s="30">
        <v>0</v>
      </c>
      <c r="Q82" s="30">
        <v>0</v>
      </c>
    </row>
    <row r="83" spans="1:17" s="23" customFormat="1" ht="38.25" x14ac:dyDescent="0.25">
      <c r="A83" s="27">
        <v>14</v>
      </c>
      <c r="B83" s="28">
        <v>714</v>
      </c>
      <c r="C83" s="27">
        <v>5151</v>
      </c>
      <c r="D83" s="45" t="s">
        <v>103</v>
      </c>
      <c r="E83" s="30">
        <f t="shared" ref="E83" si="9">SUM(F83:Q83)</f>
        <v>95000</v>
      </c>
      <c r="F83" s="30">
        <v>0</v>
      </c>
      <c r="G83" s="30">
        <v>95000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</row>
    <row r="84" spans="1:17" s="23" customFormat="1" ht="12.75" x14ac:dyDescent="0.25">
      <c r="A84" s="31" t="s">
        <v>104</v>
      </c>
      <c r="B84" s="32"/>
      <c r="C84" s="32"/>
      <c r="D84" s="33"/>
      <c r="E84" s="34">
        <f t="shared" ref="E84:Q84" si="10">SUM(E82:E83)</f>
        <v>255000</v>
      </c>
      <c r="F84" s="34">
        <f t="shared" si="10"/>
        <v>0</v>
      </c>
      <c r="G84" s="34">
        <f t="shared" si="10"/>
        <v>95000</v>
      </c>
      <c r="H84" s="34">
        <f t="shared" si="10"/>
        <v>0</v>
      </c>
      <c r="I84" s="34">
        <f t="shared" si="10"/>
        <v>0</v>
      </c>
      <c r="J84" s="34">
        <f t="shared" si="10"/>
        <v>0</v>
      </c>
      <c r="K84" s="34">
        <f t="shared" si="10"/>
        <v>0</v>
      </c>
      <c r="L84" s="34">
        <f t="shared" si="10"/>
        <v>0</v>
      </c>
      <c r="M84" s="34">
        <f t="shared" si="10"/>
        <v>160000</v>
      </c>
      <c r="N84" s="34">
        <f t="shared" si="10"/>
        <v>0</v>
      </c>
      <c r="O84" s="34">
        <f t="shared" si="10"/>
        <v>0</v>
      </c>
      <c r="P84" s="34">
        <f t="shared" si="10"/>
        <v>0</v>
      </c>
      <c r="Q84" s="34">
        <f t="shared" si="10"/>
        <v>0</v>
      </c>
    </row>
    <row r="85" spans="1:17" s="23" customFormat="1" ht="12.75" x14ac:dyDescent="0.25">
      <c r="A85" s="43"/>
      <c r="B85" s="43"/>
      <c r="C85" s="43"/>
      <c r="D85" s="44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</row>
    <row r="86" spans="1:17" s="23" customFormat="1" ht="15" customHeight="1" x14ac:dyDescent="0.25">
      <c r="A86" s="31" t="s">
        <v>105</v>
      </c>
      <c r="B86" s="32"/>
      <c r="C86" s="32"/>
      <c r="D86" s="32"/>
      <c r="E86" s="34">
        <f t="shared" ref="E86:Q86" si="11">E25+E50+E75+E79+E84</f>
        <v>38047158</v>
      </c>
      <c r="F86" s="34">
        <f t="shared" si="11"/>
        <v>5772825</v>
      </c>
      <c r="G86" s="34">
        <f t="shared" si="11"/>
        <v>716604</v>
      </c>
      <c r="H86" s="34">
        <f t="shared" si="11"/>
        <v>5876114</v>
      </c>
      <c r="I86" s="34">
        <f t="shared" si="11"/>
        <v>768379</v>
      </c>
      <c r="J86" s="34">
        <f t="shared" si="11"/>
        <v>6394525</v>
      </c>
      <c r="K86" s="34">
        <f t="shared" si="11"/>
        <v>1326773</v>
      </c>
      <c r="L86" s="34">
        <f t="shared" si="11"/>
        <v>6557669</v>
      </c>
      <c r="M86" s="34">
        <f t="shared" si="11"/>
        <v>1482959</v>
      </c>
      <c r="N86" s="34">
        <f t="shared" si="11"/>
        <v>5935971</v>
      </c>
      <c r="O86" s="34">
        <f t="shared" si="11"/>
        <v>1426011</v>
      </c>
      <c r="P86" s="34">
        <f t="shared" si="11"/>
        <v>1332415</v>
      </c>
      <c r="Q86" s="34">
        <f t="shared" si="11"/>
        <v>456913</v>
      </c>
    </row>
    <row r="87" spans="1:17" s="23" customFormat="1" ht="12.75" customHeight="1" x14ac:dyDescent="0.25">
      <c r="A87" s="48"/>
      <c r="B87" s="48"/>
      <c r="C87" s="48"/>
      <c r="D87" s="48"/>
      <c r="E87" s="49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</row>
    <row r="88" spans="1:17" s="23" customFormat="1" ht="12.75" customHeight="1" x14ac:dyDescent="0.25">
      <c r="A88" s="48"/>
      <c r="B88" s="48"/>
      <c r="C88" s="48"/>
      <c r="D88" s="48"/>
      <c r="E88" s="49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</row>
    <row r="89" spans="1:17" s="23" customFormat="1" ht="12.75" customHeight="1" x14ac:dyDescent="0.25">
      <c r="A89" s="48"/>
      <c r="B89" s="48"/>
      <c r="C89" s="48"/>
      <c r="D89" s="48"/>
      <c r="E89" s="49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</row>
    <row r="90" spans="1:17" s="23" customFormat="1" ht="12.75" customHeight="1" x14ac:dyDescent="0.25">
      <c r="A90" s="48"/>
      <c r="B90" s="48"/>
      <c r="C90" s="48"/>
      <c r="D90" s="48"/>
      <c r="E90" s="49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</row>
    <row r="91" spans="1:17" s="23" customFormat="1" ht="12.75" customHeight="1" x14ac:dyDescent="0.25">
      <c r="A91" s="48"/>
      <c r="B91" s="48"/>
      <c r="C91" s="48"/>
      <c r="D91" s="48"/>
      <c r="E91" s="49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</row>
    <row r="92" spans="1:17" s="23" customFormat="1" ht="12.75" customHeight="1" x14ac:dyDescent="0.25">
      <c r="A92" s="48"/>
      <c r="B92" s="48"/>
      <c r="C92" s="48"/>
      <c r="D92" s="48"/>
      <c r="E92" s="49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</row>
    <row r="93" spans="1:17" s="23" customFormat="1" ht="12.75" customHeight="1" x14ac:dyDescent="0.25">
      <c r="A93" s="48"/>
      <c r="B93" s="48"/>
      <c r="C93" s="48"/>
      <c r="D93" s="48"/>
      <c r="E93" s="49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</row>
    <row r="94" spans="1:17" s="23" customFormat="1" ht="12.75" customHeight="1" x14ac:dyDescent="0.25">
      <c r="A94" s="48"/>
      <c r="B94" s="48"/>
      <c r="C94" s="48"/>
      <c r="D94" s="48"/>
      <c r="E94" s="49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</row>
    <row r="95" spans="1:17" s="23" customFormat="1" ht="12.75" customHeight="1" x14ac:dyDescent="0.25">
      <c r="A95" s="48"/>
      <c r="B95" s="48"/>
      <c r="C95" s="48"/>
      <c r="D95" s="48"/>
      <c r="E95" s="49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</row>
    <row r="96" spans="1:17" s="23" customFormat="1" ht="12.75" customHeight="1" x14ac:dyDescent="0.25">
      <c r="A96" s="48"/>
      <c r="B96" s="48"/>
      <c r="C96" s="48"/>
      <c r="D96" s="48"/>
      <c r="E96" s="49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</row>
    <row r="97" spans="1:5" s="23" customFormat="1" ht="12.75" customHeight="1" x14ac:dyDescent="0.25">
      <c r="A97" s="48"/>
      <c r="B97" s="48"/>
      <c r="C97" s="51" t="s">
        <v>106</v>
      </c>
      <c r="D97" s="48"/>
      <c r="E97" s="52"/>
    </row>
    <row r="98" spans="1:5" s="53" customFormat="1" ht="6" customHeight="1" x14ac:dyDescent="0.25"/>
    <row r="99" spans="1:5" s="53" customFormat="1" x14ac:dyDescent="0.25">
      <c r="C99" s="51"/>
    </row>
    <row r="100" spans="1:5" s="53" customFormat="1" x14ac:dyDescent="0.25"/>
    <row r="101" spans="1:5" s="53" customFormat="1" x14ac:dyDescent="0.25"/>
    <row r="102" spans="1:5" s="53" customFormat="1" x14ac:dyDescent="0.25"/>
    <row r="103" spans="1:5" s="53" customFormat="1" x14ac:dyDescent="0.25"/>
    <row r="104" spans="1:5" s="53" customFormat="1" x14ac:dyDescent="0.25"/>
    <row r="105" spans="1:5" s="53" customFormat="1" x14ac:dyDescent="0.25"/>
    <row r="106" spans="1:5" s="53" customFormat="1" x14ac:dyDescent="0.25"/>
    <row r="107" spans="1:5" s="53" customFormat="1" x14ac:dyDescent="0.25"/>
    <row r="108" spans="1:5" s="53" customFormat="1" x14ac:dyDescent="0.25"/>
    <row r="109" spans="1:5" s="53" customFormat="1" x14ac:dyDescent="0.25"/>
  </sheetData>
  <mergeCells count="22">
    <mergeCell ref="A75:D75"/>
    <mergeCell ref="A77:E77"/>
    <mergeCell ref="A79:D79"/>
    <mergeCell ref="A81:E81"/>
    <mergeCell ref="A84:D84"/>
    <mergeCell ref="A86:D86"/>
    <mergeCell ref="F9:Q9"/>
    <mergeCell ref="A12:E12"/>
    <mergeCell ref="A25:D25"/>
    <mergeCell ref="A27:E27"/>
    <mergeCell ref="A50:D50"/>
    <mergeCell ref="A52:E52"/>
    <mergeCell ref="P3:Q3"/>
    <mergeCell ref="A6:C6"/>
    <mergeCell ref="D6:Q6"/>
    <mergeCell ref="A7:C7"/>
    <mergeCell ref="D7:Q7"/>
    <mergeCell ref="A9:A10"/>
    <mergeCell ref="B9:B10"/>
    <mergeCell ref="C9:C10"/>
    <mergeCell ref="D9:D10"/>
    <mergeCell ref="E9:E10"/>
  </mergeCells>
  <printOptions horizontalCentered="1"/>
  <pageMargins left="0.39370078740157483" right="0.39370078740157483" top="0.39370078740157483" bottom="0.39370078740157483" header="0.19685039370078741" footer="0.31496062992125984"/>
  <pageSetup scale="57" fitToHeight="14" orientation="landscape" horizontalDpi="4294967293" r:id="rId1"/>
  <headerFooter alignWithMargins="0">
    <oddFooter>&amp;C&amp;"Calibri,Normal"&amp;9&amp;P / &amp;N&amp;R&amp;"Calibri,Normal"&amp;9PP-FM-0U-02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PROY PART CAL CONSOLIDADO</vt:lpstr>
      <vt:lpstr>'PROY PART CAL CONSOLIDADO'!Área_de_impresión</vt:lpstr>
      <vt:lpstr>'PROY PART CAL CONSOLIDADO'!Títulos_a_imprimir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Icatlax</dc:creator>
  <cp:lastModifiedBy>Compras Icatlax</cp:lastModifiedBy>
  <dcterms:created xsi:type="dcterms:W3CDTF">2025-04-03T21:56:15Z</dcterms:created>
  <dcterms:modified xsi:type="dcterms:W3CDTF">2025-04-03T21:56:44Z</dcterms:modified>
</cp:coreProperties>
</file>